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Victor Martinez\Desktop\POA 2021\"/>
    </mc:Choice>
  </mc:AlternateContent>
  <xr:revisionPtr revIDLastSave="0" documentId="8_{4271EC73-C890-4DC8-8DBF-EC3E9E4FB753}" xr6:coauthVersionLast="46" xr6:coauthVersionMax="46" xr10:uidLastSave="{00000000-0000-0000-0000-000000000000}"/>
  <bookViews>
    <workbookView xWindow="-120" yWindow="-120" windowWidth="20730" windowHeight="11160" activeTab="1" xr2:uid="{00000000-000D-0000-FFFF-FFFF00000000}"/>
  </bookViews>
  <sheets>
    <sheet name="PPNE1" sheetId="59" r:id="rId1"/>
    <sheet name="PPNE2" sheetId="55" r:id="rId2"/>
    <sheet name="PPNE2.1" sheetId="56" r:id="rId3"/>
    <sheet name="PPNE3" sheetId="60" r:id="rId4"/>
    <sheet name="PPNE4" sheetId="62" r:id="rId5"/>
    <sheet name="Insumos" sheetId="54" state="hidden" r:id="rId6"/>
    <sheet name="PPNE5" sheetId="63" r:id="rId7"/>
    <sheet name="Hoja2" sheetId="61" r:id="rId8"/>
  </sheets>
  <externalReferences>
    <externalReference r:id="rId9"/>
    <externalReference r:id="rId10"/>
    <externalReference r:id="rId11"/>
  </externalReferences>
  <definedNames>
    <definedName name="_xlnm._FilterDatabase" localSheetId="5" hidden="1">Insumos!$A$1:$E$517</definedName>
    <definedName name="_xlnm._FilterDatabase" localSheetId="4" hidden="1">PPNE4!$A$16:$O$513</definedName>
    <definedName name="_xlnm._FilterDatabase" localSheetId="6" hidden="1">PPNE5!$A$16:$K$513</definedName>
    <definedName name="CodigoActividad">[1]!Tabla2[Código]</definedName>
    <definedName name="Insumos" localSheetId="1">[2]Insumos!$A$540:$A$583</definedName>
    <definedName name="Insumos">Insumos!$A$540:$A$583</definedName>
    <definedName name="Ls_DepartamentosSRS">[1]Catalogo!$G$130:$G$142</definedName>
    <definedName name="Ls_LinesEstategica">[1]Obj!$B$6:$B$9</definedName>
    <definedName name="Ls_Medio_Verificacion">[1]Catalogo!$B$148:$B$167</definedName>
    <definedName name="ls_Regiones">[1]Catalogo!$B$10:$B$19</definedName>
    <definedName name="ls_TiposAcciones">[1]Catalogo!$G$11:$G$14</definedName>
    <definedName name="lsAcabadosTextiles">Insumos!$C$2:$C$3</definedName>
    <definedName name="lsAireAcondicionado">Insumos!$C$333:$C$334</definedName>
    <definedName name="lsAlimentosyBebidas">Insumos!$C$4:$C$23</definedName>
    <definedName name="lsArticulosdePlastico">Insumos!$C$24:$C$30</definedName>
    <definedName name="lsElectrodomesticos">Insumos!$C$31:$C$35</definedName>
    <definedName name="lsEquiposComputos">Insumos!$C$132:$C$136</definedName>
    <definedName name="lsEquiposMedicos">Insumos!$C$44:$C$131</definedName>
    <definedName name="lsEquiposSeguridad">Insumos!$C$137:$C$138</definedName>
    <definedName name="lsEquiposTransporte">Insumos!$C$518:$C$520</definedName>
    <definedName name="lsEventosGenerales">Insumos!$C$139:$C$141</definedName>
    <definedName name="lsFuentesFinanciamiento">[1]LSIns!$F$5:$F$8</definedName>
    <definedName name="lsGasoil">Insumos!$C$142:$C$149</definedName>
    <definedName name="lsHerramientasMenores">Insumos!$C$150:$C$179</definedName>
    <definedName name="lsImpresionyEncuadernacion">Insumos!$C$180</definedName>
    <definedName name="lsInsumos">[1]LSIns!$B$5:$B$45</definedName>
    <definedName name="lsInsumosEquipos">[1]LSIns!$F$16:$F$31</definedName>
    <definedName name="lsLlantasyNeumaticos">Insumos!$C$181:$C$188</definedName>
    <definedName name="lsMantenimiento">Insumos!$C$189:$C$202</definedName>
    <definedName name="lsMaterialesdeLimpieza">Insumos!$C$203:$C$217</definedName>
    <definedName name="lsMueblesdeAlojamiento">Insumos!$C$218:$C$219</definedName>
    <definedName name="lsMueblesdeOficina">Insumos!$C$220:$C$243</definedName>
    <definedName name="lsObrasMenoresEdificaciones">Insumos!$C$244</definedName>
    <definedName name="lsOtrosEquipos">Insumos!$C$245:$C$248</definedName>
    <definedName name="lsPeaje">Insumos!$C$249</definedName>
    <definedName name="lsPinturas">Insumos!$C$250:$C$251</definedName>
    <definedName name="lsProductosArtesGraficas">Insumos!$C$252:$C$253</definedName>
    <definedName name="lsProductosdeCemento">Insumos!$C$254</definedName>
    <definedName name="lsProductosdeLoza">Insumos!$C$255:$C$257</definedName>
    <definedName name="lsProductosdePapel">Insumos!$C$258:$C$282</definedName>
    <definedName name="lsProductosdeVidrio">Insumos!$C$283:$C$287</definedName>
    <definedName name="lsProductosElectricos">Insumos!$C$288:$C$309</definedName>
    <definedName name="lsProductosMedicinalesH">Insumos!$C$310:$C$328</definedName>
    <definedName name="lsProductosMetalicos">Insumos!$C$329</definedName>
    <definedName name="lsProductosQuimicos">Insumos!$C$330</definedName>
    <definedName name="lsPublicidadyPropaganda">Insumos!$C$331</definedName>
    <definedName name="lsServiciosTecnicosProfesionales">Insumos!$C$332</definedName>
    <definedName name="lsTelecomunicaciones">Insumos!$C$36:$C$43</definedName>
    <definedName name="LsTipoEESS">[1]Catalogo!$D$11:$D$16</definedName>
    <definedName name="lsTipoIntervencion">[1]Catalogo!$G$19:$G$24</definedName>
    <definedName name="lsUtilesdeCocina">Insumos!$C$335:$C$346</definedName>
    <definedName name="lsUtilesdeOficina">Insumos!$C$347:$C$475</definedName>
    <definedName name="lsUtilesMenoresMQ">Insumos!$C$476:$C$513</definedName>
    <definedName name="lsViaticosDP">Insumos!$C$514:$C$517</definedName>
    <definedName name="Periodo_POA">[1]Catalogo!$B$3:$B$6</definedName>
    <definedName name="Productos">[1]!Tabla3[Productos]</definedName>
    <definedName name="Provincias">[1]Prov!$F$2:$F$33</definedName>
    <definedName name="_xlnm.Print_Titles" localSheetId="4">PPNE4!$16:$17</definedName>
    <definedName name="_xlnm.Print_Titles" localSheetId="6">PPNE5!$16:$17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24" i="62" l="1"/>
  <c r="F15" i="60" l="1"/>
  <c r="L425" i="62" l="1"/>
  <c r="J425" i="62"/>
  <c r="G425" i="62"/>
  <c r="G11" i="63" l="1"/>
  <c r="F16" i="60"/>
  <c r="M29" i="62"/>
  <c r="I29" i="62"/>
  <c r="I28" i="62" s="1"/>
  <c r="H29" i="62"/>
  <c r="G29" i="62"/>
  <c r="Y29" i="62"/>
  <c r="J514" i="63"/>
  <c r="J513" i="63" s="1"/>
  <c r="I513" i="63"/>
  <c r="H513" i="63"/>
  <c r="G513" i="63"/>
  <c r="J512" i="63"/>
  <c r="J511" i="63" s="1"/>
  <c r="I511" i="63"/>
  <c r="I510" i="63" s="1"/>
  <c r="H511" i="63"/>
  <c r="G511" i="63"/>
  <c r="J509" i="63"/>
  <c r="J508" i="63" s="1"/>
  <c r="I508" i="63"/>
  <c r="H508" i="63"/>
  <c r="G508" i="63"/>
  <c r="J507" i="63"/>
  <c r="J506" i="63" s="1"/>
  <c r="I506" i="63"/>
  <c r="H506" i="63"/>
  <c r="G506" i="63"/>
  <c r="J505" i="63"/>
  <c r="J504" i="63" s="1"/>
  <c r="I504" i="63"/>
  <c r="H504" i="63"/>
  <c r="G504" i="63"/>
  <c r="J503" i="63"/>
  <c r="J502" i="63" s="1"/>
  <c r="I502" i="63"/>
  <c r="H502" i="63"/>
  <c r="G502" i="63"/>
  <c r="J501" i="63"/>
  <c r="J500" i="63" s="1"/>
  <c r="I500" i="63"/>
  <c r="H500" i="63"/>
  <c r="G500" i="63"/>
  <c r="J499" i="63"/>
  <c r="J498" i="63" s="1"/>
  <c r="I498" i="63"/>
  <c r="I497" i="63" s="1"/>
  <c r="H498" i="63"/>
  <c r="H497" i="63" s="1"/>
  <c r="G498" i="63"/>
  <c r="J496" i="63"/>
  <c r="J495" i="63" s="1"/>
  <c r="I495" i="63"/>
  <c r="H495" i="63"/>
  <c r="G495" i="63"/>
  <c r="J494" i="63"/>
  <c r="J493" i="63" s="1"/>
  <c r="I493" i="63"/>
  <c r="H493" i="63"/>
  <c r="G493" i="63"/>
  <c r="J492" i="63"/>
  <c r="J491" i="63" s="1"/>
  <c r="I491" i="63"/>
  <c r="H491" i="63"/>
  <c r="G491" i="63"/>
  <c r="J490" i="63"/>
  <c r="J489" i="63"/>
  <c r="I489" i="63"/>
  <c r="H489" i="63"/>
  <c r="G489" i="63"/>
  <c r="J488" i="63"/>
  <c r="J487" i="63" s="1"/>
  <c r="I487" i="63"/>
  <c r="H487" i="63"/>
  <c r="G487" i="63"/>
  <c r="J484" i="63"/>
  <c r="J483" i="63" s="1"/>
  <c r="I483" i="63"/>
  <c r="I478" i="63" s="1"/>
  <c r="H483" i="63"/>
  <c r="G483" i="63"/>
  <c r="J482" i="63"/>
  <c r="J481" i="63"/>
  <c r="I481" i="63"/>
  <c r="H481" i="63"/>
  <c r="G481" i="63"/>
  <c r="J480" i="63"/>
  <c r="J479" i="63" s="1"/>
  <c r="J478" i="63" s="1"/>
  <c r="I479" i="63"/>
  <c r="H479" i="63"/>
  <c r="G479" i="63"/>
  <c r="J477" i="63"/>
  <c r="J476" i="63" s="1"/>
  <c r="I476" i="63"/>
  <c r="H476" i="63"/>
  <c r="G476" i="63"/>
  <c r="J475" i="63"/>
  <c r="J474" i="63"/>
  <c r="J473" i="63"/>
  <c r="J472" i="63"/>
  <c r="I471" i="63"/>
  <c r="H471" i="63"/>
  <c r="G471" i="63"/>
  <c r="J470" i="63"/>
  <c r="J469" i="63" s="1"/>
  <c r="I469" i="63"/>
  <c r="H469" i="63"/>
  <c r="G469" i="63"/>
  <c r="J468" i="63"/>
  <c r="J467" i="63" s="1"/>
  <c r="I467" i="63"/>
  <c r="H467" i="63"/>
  <c r="G467" i="63"/>
  <c r="J466" i="63"/>
  <c r="J465" i="63" s="1"/>
  <c r="I465" i="63"/>
  <c r="H465" i="63"/>
  <c r="G465" i="63"/>
  <c r="J464" i="63"/>
  <c r="J463" i="63"/>
  <c r="I462" i="63"/>
  <c r="H462" i="63"/>
  <c r="G462" i="63"/>
  <c r="J461" i="63"/>
  <c r="J460" i="63" s="1"/>
  <c r="I460" i="63"/>
  <c r="H460" i="63"/>
  <c r="G460" i="63"/>
  <c r="J458" i="63"/>
  <c r="J457" i="63" s="1"/>
  <c r="I457" i="63"/>
  <c r="H457" i="63"/>
  <c r="H454" i="63" s="1"/>
  <c r="G457" i="63"/>
  <c r="J456" i="63"/>
  <c r="J455" i="63"/>
  <c r="I455" i="63"/>
  <c r="H455" i="63"/>
  <c r="G455" i="63"/>
  <c r="G454" i="63" s="1"/>
  <c r="J453" i="63"/>
  <c r="J452" i="63" s="1"/>
  <c r="I452" i="63"/>
  <c r="H452" i="63"/>
  <c r="G452" i="63"/>
  <c r="J451" i="63"/>
  <c r="J450" i="63" s="1"/>
  <c r="I450" i="63"/>
  <c r="H450" i="63"/>
  <c r="G450" i="63"/>
  <c r="J449" i="63"/>
  <c r="J448" i="63" s="1"/>
  <c r="I448" i="63"/>
  <c r="H448" i="63"/>
  <c r="G448" i="63"/>
  <c r="J447" i="63"/>
  <c r="J446" i="63" s="1"/>
  <c r="I446" i="63"/>
  <c r="H446" i="63"/>
  <c r="G446" i="63"/>
  <c r="J445" i="63"/>
  <c r="J444" i="63" s="1"/>
  <c r="I444" i="63"/>
  <c r="H444" i="63"/>
  <c r="G444" i="63"/>
  <c r="J443" i="63"/>
  <c r="J442" i="63"/>
  <c r="I442" i="63"/>
  <c r="H442" i="63"/>
  <c r="G442" i="63"/>
  <c r="J441" i="63"/>
  <c r="J440" i="63"/>
  <c r="I440" i="63"/>
  <c r="H440" i="63"/>
  <c r="G440" i="63"/>
  <c r="H439" i="63"/>
  <c r="J438" i="63"/>
  <c r="J437" i="63" s="1"/>
  <c r="I437" i="63"/>
  <c r="H437" i="63"/>
  <c r="G437" i="63"/>
  <c r="J436" i="63"/>
  <c r="J435" i="63" s="1"/>
  <c r="I435" i="63"/>
  <c r="H435" i="63"/>
  <c r="H432" i="63" s="1"/>
  <c r="G435" i="63"/>
  <c r="J434" i="63"/>
  <c r="J433" i="63" s="1"/>
  <c r="I433" i="63"/>
  <c r="H433" i="63"/>
  <c r="G433" i="63"/>
  <c r="J431" i="63"/>
  <c r="J430" i="63" s="1"/>
  <c r="I430" i="63"/>
  <c r="H430" i="63"/>
  <c r="G430" i="63"/>
  <c r="J429" i="63"/>
  <c r="J428" i="63"/>
  <c r="I428" i="63"/>
  <c r="H428" i="63"/>
  <c r="G428" i="63"/>
  <c r="J427" i="63"/>
  <c r="J426" i="63"/>
  <c r="I426" i="63"/>
  <c r="H426" i="63"/>
  <c r="G426" i="63"/>
  <c r="I424" i="63"/>
  <c r="H424" i="63"/>
  <c r="J422" i="63"/>
  <c r="J421" i="63"/>
  <c r="I421" i="63"/>
  <c r="H421" i="63"/>
  <c r="G421" i="63"/>
  <c r="J420" i="63"/>
  <c r="J419" i="63" s="1"/>
  <c r="I419" i="63"/>
  <c r="H419" i="63"/>
  <c r="G419" i="63"/>
  <c r="J418" i="63"/>
  <c r="J417" i="63" s="1"/>
  <c r="J414" i="63" s="1"/>
  <c r="I417" i="63"/>
  <c r="H417" i="63"/>
  <c r="G417" i="63"/>
  <c r="J416" i="63"/>
  <c r="J415" i="63"/>
  <c r="I415" i="63"/>
  <c r="H415" i="63"/>
  <c r="G415" i="63"/>
  <c r="J413" i="63"/>
  <c r="J412" i="63" s="1"/>
  <c r="I412" i="63"/>
  <c r="H412" i="63"/>
  <c r="G412" i="63"/>
  <c r="J411" i="63"/>
  <c r="J410" i="63" s="1"/>
  <c r="I410" i="63"/>
  <c r="H410" i="63"/>
  <c r="G410" i="63"/>
  <c r="J409" i="63"/>
  <c r="J408" i="63" s="1"/>
  <c r="I408" i="63"/>
  <c r="H408" i="63"/>
  <c r="G408" i="63"/>
  <c r="J407" i="63"/>
  <c r="J406" i="63" s="1"/>
  <c r="I406" i="63"/>
  <c r="H406" i="63"/>
  <c r="H403" i="63" s="1"/>
  <c r="G406" i="63"/>
  <c r="J405" i="63"/>
  <c r="J404" i="63" s="1"/>
  <c r="I404" i="63"/>
  <c r="H404" i="63"/>
  <c r="G404" i="63"/>
  <c r="J401" i="63"/>
  <c r="J400" i="63" s="1"/>
  <c r="I400" i="63"/>
  <c r="H400" i="63"/>
  <c r="G400" i="63"/>
  <c r="G395" i="63" s="1"/>
  <c r="J399" i="63"/>
  <c r="J398" i="63" s="1"/>
  <c r="I398" i="63"/>
  <c r="H398" i="63"/>
  <c r="G398" i="63"/>
  <c r="J397" i="63"/>
  <c r="J396" i="63"/>
  <c r="I396" i="63"/>
  <c r="H396" i="63"/>
  <c r="G396" i="63"/>
  <c r="J394" i="63"/>
  <c r="J393" i="63" s="1"/>
  <c r="I393" i="63"/>
  <c r="H393" i="63"/>
  <c r="G393" i="63"/>
  <c r="J392" i="63"/>
  <c r="J391" i="63"/>
  <c r="I391" i="63"/>
  <c r="H391" i="63"/>
  <c r="G391" i="63"/>
  <c r="J390" i="63"/>
  <c r="J389" i="63" s="1"/>
  <c r="I389" i="63"/>
  <c r="H389" i="63"/>
  <c r="G389" i="63"/>
  <c r="J388" i="63"/>
  <c r="J387" i="63" s="1"/>
  <c r="I387" i="63"/>
  <c r="H387" i="63"/>
  <c r="G387" i="63"/>
  <c r="J385" i="63"/>
  <c r="J384" i="63"/>
  <c r="I384" i="63"/>
  <c r="H384" i="63"/>
  <c r="G384" i="63"/>
  <c r="J383" i="63"/>
  <c r="J382" i="63"/>
  <c r="I382" i="63"/>
  <c r="H382" i="63"/>
  <c r="G382" i="63"/>
  <c r="J381" i="63"/>
  <c r="J380" i="63" s="1"/>
  <c r="J379" i="63" s="1"/>
  <c r="I380" i="63"/>
  <c r="H380" i="63"/>
  <c r="G380" i="63"/>
  <c r="J378" i="63"/>
  <c r="J377" i="63" s="1"/>
  <c r="I377" i="63"/>
  <c r="H377" i="63"/>
  <c r="G377" i="63"/>
  <c r="J376" i="63"/>
  <c r="J375" i="63" s="1"/>
  <c r="I375" i="63"/>
  <c r="H375" i="63"/>
  <c r="G375" i="63"/>
  <c r="J374" i="63"/>
  <c r="J373" i="63" s="1"/>
  <c r="I373" i="63"/>
  <c r="H373" i="63"/>
  <c r="G373" i="63"/>
  <c r="J372" i="63"/>
  <c r="J371" i="63" s="1"/>
  <c r="I371" i="63"/>
  <c r="H371" i="63"/>
  <c r="G371" i="63"/>
  <c r="J369" i="63"/>
  <c r="J368" i="63"/>
  <c r="J367" i="63"/>
  <c r="J366" i="63" s="1"/>
  <c r="J365" i="63" s="1"/>
  <c r="I366" i="63"/>
  <c r="H366" i="63"/>
  <c r="H365" i="63" s="1"/>
  <c r="G366" i="63"/>
  <c r="G365" i="63" s="1"/>
  <c r="I365" i="63"/>
  <c r="J364" i="63"/>
  <c r="J363" i="63"/>
  <c r="J362" i="63"/>
  <c r="J361" i="63" s="1"/>
  <c r="I361" i="63"/>
  <c r="H361" i="63"/>
  <c r="G361" i="63"/>
  <c r="J360" i="63"/>
  <c r="J359" i="63"/>
  <c r="J358" i="63"/>
  <c r="J357" i="63"/>
  <c r="I357" i="63"/>
  <c r="H357" i="63"/>
  <c r="G357" i="63"/>
  <c r="J356" i="63"/>
  <c r="J355" i="63" s="1"/>
  <c r="I355" i="63"/>
  <c r="H355" i="63"/>
  <c r="H354" i="63" s="1"/>
  <c r="G355" i="63"/>
  <c r="G354" i="63" s="1"/>
  <c r="J353" i="63"/>
  <c r="J352" i="63"/>
  <c r="I352" i="63"/>
  <c r="H352" i="63"/>
  <c r="G352" i="63"/>
  <c r="J351" i="63"/>
  <c r="J350" i="63" s="1"/>
  <c r="I350" i="63"/>
  <c r="H350" i="63"/>
  <c r="G350" i="63"/>
  <c r="J349" i="63"/>
  <c r="J348" i="63"/>
  <c r="J347" i="63" s="1"/>
  <c r="I347" i="63"/>
  <c r="H347" i="63"/>
  <c r="G347" i="63"/>
  <c r="J346" i="63"/>
  <c r="J345" i="63"/>
  <c r="J344" i="63"/>
  <c r="I343" i="63"/>
  <c r="H343" i="63"/>
  <c r="G343" i="63"/>
  <c r="J342" i="63"/>
  <c r="J341" i="63"/>
  <c r="J340" i="63"/>
  <c r="I339" i="63"/>
  <c r="I338" i="63" s="1"/>
  <c r="H339" i="63"/>
  <c r="G339" i="63"/>
  <c r="J336" i="63"/>
  <c r="J335" i="63" s="1"/>
  <c r="I335" i="63"/>
  <c r="H335" i="63"/>
  <c r="G335" i="63"/>
  <c r="J334" i="63"/>
  <c r="J333" i="63" s="1"/>
  <c r="I333" i="63"/>
  <c r="H333" i="63"/>
  <c r="G333" i="63"/>
  <c r="J332" i="63"/>
  <c r="J331" i="63" s="1"/>
  <c r="I331" i="63"/>
  <c r="H331" i="63"/>
  <c r="G331" i="63"/>
  <c r="J330" i="63"/>
  <c r="J329" i="63"/>
  <c r="I329" i="63"/>
  <c r="H329" i="63"/>
  <c r="G329" i="63"/>
  <c r="J328" i="63"/>
  <c r="J327" i="63" s="1"/>
  <c r="I327" i="63"/>
  <c r="H327" i="63"/>
  <c r="G327" i="63"/>
  <c r="J326" i="63"/>
  <c r="J325" i="63" s="1"/>
  <c r="I325" i="63"/>
  <c r="H325" i="63"/>
  <c r="G325" i="63"/>
  <c r="J324" i="63"/>
  <c r="J323" i="63" s="1"/>
  <c r="I323" i="63"/>
  <c r="H323" i="63"/>
  <c r="G323" i="63"/>
  <c r="J322" i="63"/>
  <c r="J321" i="63" s="1"/>
  <c r="I321" i="63"/>
  <c r="H321" i="63"/>
  <c r="G321" i="63"/>
  <c r="J320" i="63"/>
  <c r="J319" i="63"/>
  <c r="I319" i="63"/>
  <c r="H319" i="63"/>
  <c r="G319" i="63"/>
  <c r="J317" i="63"/>
  <c r="J316" i="63" s="1"/>
  <c r="I316" i="63"/>
  <c r="H316" i="63"/>
  <c r="G316" i="63"/>
  <c r="J315" i="63"/>
  <c r="J314" i="63" s="1"/>
  <c r="J313" i="63" s="1"/>
  <c r="I314" i="63"/>
  <c r="I313" i="63" s="1"/>
  <c r="H314" i="63"/>
  <c r="H313" i="63" s="1"/>
  <c r="G314" i="63"/>
  <c r="G313" i="63" s="1"/>
  <c r="J312" i="63"/>
  <c r="J311" i="63"/>
  <c r="J310" i="63"/>
  <c r="J309" i="63"/>
  <c r="J308" i="63"/>
  <c r="J307" i="63"/>
  <c r="I306" i="63"/>
  <c r="H306" i="63"/>
  <c r="G306" i="63"/>
  <c r="J305" i="63"/>
  <c r="J304" i="63"/>
  <c r="J303" i="63"/>
  <c r="J302" i="63"/>
  <c r="J301" i="63"/>
  <c r="J300" i="63"/>
  <c r="J299" i="63"/>
  <c r="I298" i="63"/>
  <c r="H298" i="63"/>
  <c r="G298" i="63"/>
  <c r="G297" i="63" s="1"/>
  <c r="J296" i="63"/>
  <c r="J295" i="63"/>
  <c r="I295" i="63"/>
  <c r="H295" i="63"/>
  <c r="G295" i="63"/>
  <c r="J294" i="63"/>
  <c r="J293" i="63"/>
  <c r="J292" i="63"/>
  <c r="J291" i="63"/>
  <c r="J290" i="63"/>
  <c r="J289" i="63"/>
  <c r="J288" i="63"/>
  <c r="I287" i="63"/>
  <c r="H287" i="63"/>
  <c r="G287" i="63"/>
  <c r="J286" i="63"/>
  <c r="J285" i="63"/>
  <c r="J284" i="63"/>
  <c r="J283" i="63"/>
  <c r="J282" i="63"/>
  <c r="J281" i="63"/>
  <c r="I280" i="63"/>
  <c r="H280" i="63"/>
  <c r="H269" i="63" s="1"/>
  <c r="G280" i="63"/>
  <c r="J279" i="63"/>
  <c r="J278" i="63"/>
  <c r="J277" i="63"/>
  <c r="J276" i="63" s="1"/>
  <c r="I276" i="63"/>
  <c r="H276" i="63"/>
  <c r="G276" i="63"/>
  <c r="J275" i="63"/>
  <c r="J274" i="63"/>
  <c r="J273" i="63"/>
  <c r="J272" i="63"/>
  <c r="J271" i="63"/>
  <c r="I270" i="63"/>
  <c r="H270" i="63"/>
  <c r="G270" i="63"/>
  <c r="J268" i="63"/>
  <c r="J267" i="63"/>
  <c r="I267" i="63"/>
  <c r="H267" i="63"/>
  <c r="G267" i="63"/>
  <c r="J266" i="63"/>
  <c r="J265" i="63" s="1"/>
  <c r="I265" i="63"/>
  <c r="H265" i="63"/>
  <c r="G265" i="63"/>
  <c r="J264" i="63"/>
  <c r="J263" i="63"/>
  <c r="I263" i="63"/>
  <c r="H263" i="63"/>
  <c r="G263" i="63"/>
  <c r="J262" i="63"/>
  <c r="J261" i="63" s="1"/>
  <c r="I261" i="63"/>
  <c r="H261" i="63"/>
  <c r="G261" i="63"/>
  <c r="J260" i="63"/>
  <c r="J259" i="63" s="1"/>
  <c r="I259" i="63"/>
  <c r="H259" i="63"/>
  <c r="G259" i="63"/>
  <c r="J257" i="63"/>
  <c r="J256" i="63" s="1"/>
  <c r="I256" i="63"/>
  <c r="H256" i="63"/>
  <c r="G256" i="63"/>
  <c r="J255" i="63"/>
  <c r="J254" i="63" s="1"/>
  <c r="I254" i="63"/>
  <c r="H254" i="63"/>
  <c r="G254" i="63"/>
  <c r="I253" i="63"/>
  <c r="J252" i="63"/>
  <c r="J251" i="63" s="1"/>
  <c r="I251" i="63"/>
  <c r="H251" i="63"/>
  <c r="G251" i="63"/>
  <c r="J250" i="63"/>
  <c r="J249" i="63"/>
  <c r="I249" i="63"/>
  <c r="H249" i="63"/>
  <c r="G249" i="63"/>
  <c r="J248" i="63"/>
  <c r="J247" i="63" s="1"/>
  <c r="I247" i="63"/>
  <c r="H247" i="63"/>
  <c r="G247" i="63"/>
  <c r="J246" i="63"/>
  <c r="J245" i="63" s="1"/>
  <c r="I245" i="63"/>
  <c r="H245" i="63"/>
  <c r="G245" i="63"/>
  <c r="J244" i="63"/>
  <c r="J243" i="63" s="1"/>
  <c r="I243" i="63"/>
  <c r="H243" i="63"/>
  <c r="G243" i="63"/>
  <c r="J242" i="63"/>
  <c r="J241" i="63" s="1"/>
  <c r="I241" i="63"/>
  <c r="H241" i="63"/>
  <c r="H240" i="63" s="1"/>
  <c r="G241" i="63"/>
  <c r="J239" i="63"/>
  <c r="J238" i="63" s="1"/>
  <c r="I238" i="63"/>
  <c r="H238" i="63"/>
  <c r="G238" i="63"/>
  <c r="J237" i="63"/>
  <c r="J236" i="63"/>
  <c r="I236" i="63"/>
  <c r="H236" i="63"/>
  <c r="G236" i="63"/>
  <c r="J235" i="63"/>
  <c r="J234" i="63" s="1"/>
  <c r="I234" i="63"/>
  <c r="H234" i="63"/>
  <c r="G234" i="63"/>
  <c r="G231" i="63" s="1"/>
  <c r="J233" i="63"/>
  <c r="J232" i="63"/>
  <c r="I232" i="63"/>
  <c r="H232" i="63"/>
  <c r="G232" i="63"/>
  <c r="J230" i="63"/>
  <c r="J229" i="63" s="1"/>
  <c r="I229" i="63"/>
  <c r="H229" i="63"/>
  <c r="G229" i="63"/>
  <c r="J228" i="63"/>
  <c r="J227" i="63"/>
  <c r="J225" i="63" s="1"/>
  <c r="J226" i="63"/>
  <c r="I225" i="63"/>
  <c r="H225" i="63"/>
  <c r="G225" i="63"/>
  <c r="J224" i="63"/>
  <c r="J223" i="63" s="1"/>
  <c r="I223" i="63"/>
  <c r="H223" i="63"/>
  <c r="G223" i="63"/>
  <c r="J222" i="63"/>
  <c r="J221" i="63"/>
  <c r="J220" i="63" s="1"/>
  <c r="I220" i="63"/>
  <c r="H220" i="63"/>
  <c r="G220" i="63"/>
  <c r="H219" i="63"/>
  <c r="J217" i="63"/>
  <c r="J216" i="63"/>
  <c r="J215" i="63"/>
  <c r="J214" i="63"/>
  <c r="J212" i="63" s="1"/>
  <c r="J213" i="63"/>
  <c r="I212" i="63"/>
  <c r="H212" i="63"/>
  <c r="G212" i="63"/>
  <c r="J211" i="63"/>
  <c r="J210" i="63"/>
  <c r="J209" i="63"/>
  <c r="I208" i="63"/>
  <c r="H208" i="63"/>
  <c r="G208" i="63"/>
  <c r="J207" i="63"/>
  <c r="J206" i="63"/>
  <c r="J205" i="63"/>
  <c r="J204" i="63"/>
  <c r="J203" i="63"/>
  <c r="J202" i="63"/>
  <c r="I201" i="63"/>
  <c r="H201" i="63"/>
  <c r="G201" i="63"/>
  <c r="J200" i="63"/>
  <c r="J199" i="63"/>
  <c r="J198" i="63"/>
  <c r="J197" i="63"/>
  <c r="I196" i="63"/>
  <c r="H196" i="63"/>
  <c r="G196" i="63"/>
  <c r="J195" i="63"/>
  <c r="J194" i="63"/>
  <c r="J193" i="63"/>
  <c r="I192" i="63"/>
  <c r="H192" i="63"/>
  <c r="G192" i="63"/>
  <c r="J191" i="63"/>
  <c r="J190" i="63" s="1"/>
  <c r="I190" i="63"/>
  <c r="H190" i="63"/>
  <c r="G190" i="63"/>
  <c r="J189" i="63"/>
  <c r="J188" i="63" s="1"/>
  <c r="I188" i="63"/>
  <c r="H188" i="63"/>
  <c r="G188" i="63"/>
  <c r="J187" i="63"/>
  <c r="J186" i="63" s="1"/>
  <c r="I186" i="63"/>
  <c r="H186" i="63"/>
  <c r="G186" i="63"/>
  <c r="J185" i="63"/>
  <c r="J184" i="63" s="1"/>
  <c r="I184" i="63"/>
  <c r="H184" i="63"/>
  <c r="G184" i="63"/>
  <c r="J182" i="63"/>
  <c r="J181" i="63" s="1"/>
  <c r="I181" i="63"/>
  <c r="H181" i="63"/>
  <c r="G181" i="63"/>
  <c r="J180" i="63"/>
  <c r="J179" i="63"/>
  <c r="J178" i="63"/>
  <c r="J177" i="63"/>
  <c r="J176" i="63"/>
  <c r="J175" i="63"/>
  <c r="I174" i="63"/>
  <c r="I165" i="63" s="1"/>
  <c r="H174" i="63"/>
  <c r="G174" i="63"/>
  <c r="J173" i="63"/>
  <c r="J172" i="63"/>
  <c r="J171" i="63"/>
  <c r="J170" i="63"/>
  <c r="J169" i="63"/>
  <c r="J168" i="63"/>
  <c r="J167" i="63"/>
  <c r="I166" i="63"/>
  <c r="H166" i="63"/>
  <c r="G166" i="63"/>
  <c r="G165" i="63" s="1"/>
  <c r="J164" i="63"/>
  <c r="J163" i="63" s="1"/>
  <c r="I163" i="63"/>
  <c r="H163" i="63"/>
  <c r="G163" i="63"/>
  <c r="J162" i="63"/>
  <c r="J161" i="63" s="1"/>
  <c r="I161" i="63"/>
  <c r="H161" i="63"/>
  <c r="G161" i="63"/>
  <c r="J160" i="63"/>
  <c r="J159" i="63" s="1"/>
  <c r="I159" i="63"/>
  <c r="H159" i="63"/>
  <c r="G159" i="63"/>
  <c r="J158" i="63"/>
  <c r="J157" i="63" s="1"/>
  <c r="I157" i="63"/>
  <c r="H157" i="63"/>
  <c r="G157" i="63"/>
  <c r="J156" i="63"/>
  <c r="J155" i="63" s="1"/>
  <c r="I155" i="63"/>
  <c r="H155" i="63"/>
  <c r="G155" i="63"/>
  <c r="J154" i="63"/>
  <c r="J153" i="63" s="1"/>
  <c r="I153" i="63"/>
  <c r="H153" i="63"/>
  <c r="G153" i="63"/>
  <c r="J152" i="63"/>
  <c r="J151" i="63" s="1"/>
  <c r="I151" i="63"/>
  <c r="H151" i="63"/>
  <c r="G151" i="63"/>
  <c r="J150" i="63"/>
  <c r="J149" i="63" s="1"/>
  <c r="I149" i="63"/>
  <c r="H149" i="63"/>
  <c r="G149" i="63"/>
  <c r="J148" i="63"/>
  <c r="J147" i="63" s="1"/>
  <c r="I147" i="63"/>
  <c r="H147" i="63"/>
  <c r="G147" i="63"/>
  <c r="J145" i="63"/>
  <c r="J144" i="63" s="1"/>
  <c r="I144" i="63"/>
  <c r="H144" i="63"/>
  <c r="G144" i="63"/>
  <c r="J143" i="63"/>
  <c r="J142" i="63"/>
  <c r="I142" i="63"/>
  <c r="H142" i="63"/>
  <c r="G142" i="63"/>
  <c r="J141" i="63"/>
  <c r="J140" i="63" s="1"/>
  <c r="I140" i="63"/>
  <c r="H140" i="63"/>
  <c r="G140" i="63"/>
  <c r="J139" i="63"/>
  <c r="J138" i="63" s="1"/>
  <c r="I138" i="63"/>
  <c r="H138" i="63"/>
  <c r="G138" i="63"/>
  <c r="J137" i="63"/>
  <c r="J136" i="63" s="1"/>
  <c r="I136" i="63"/>
  <c r="H136" i="63"/>
  <c r="G136" i="63"/>
  <c r="J135" i="63"/>
  <c r="J134" i="63"/>
  <c r="J133" i="63"/>
  <c r="J132" i="63"/>
  <c r="J131" i="63"/>
  <c r="J130" i="63" s="1"/>
  <c r="I130" i="63"/>
  <c r="H130" i="63"/>
  <c r="G130" i="63"/>
  <c r="J129" i="63"/>
  <c r="J128" i="63" s="1"/>
  <c r="I128" i="63"/>
  <c r="H128" i="63"/>
  <c r="G128" i="63"/>
  <c r="J127" i="63"/>
  <c r="J126" i="63" s="1"/>
  <c r="I126" i="63"/>
  <c r="H126" i="63"/>
  <c r="H125" i="63" s="1"/>
  <c r="G126" i="63"/>
  <c r="J124" i="63"/>
  <c r="J123" i="63" s="1"/>
  <c r="I123" i="63"/>
  <c r="H123" i="63"/>
  <c r="G123" i="63"/>
  <c r="J122" i="63"/>
  <c r="I121" i="63"/>
  <c r="H121" i="63"/>
  <c r="G121" i="63"/>
  <c r="J120" i="63"/>
  <c r="J119" i="63" s="1"/>
  <c r="I119" i="63"/>
  <c r="H119" i="63"/>
  <c r="G119" i="63"/>
  <c r="J118" i="63"/>
  <c r="I117" i="63"/>
  <c r="I116" i="63" s="1"/>
  <c r="H117" i="63"/>
  <c r="H116" i="63" s="1"/>
  <c r="G117" i="63"/>
  <c r="J115" i="63"/>
  <c r="I114" i="63"/>
  <c r="H114" i="63"/>
  <c r="H111" i="63" s="1"/>
  <c r="G114" i="63"/>
  <c r="J113" i="63"/>
  <c r="J112" i="63" s="1"/>
  <c r="I112" i="63"/>
  <c r="H112" i="63"/>
  <c r="G112" i="63"/>
  <c r="J110" i="63"/>
  <c r="J109" i="63" s="1"/>
  <c r="I109" i="63"/>
  <c r="H109" i="63"/>
  <c r="G109" i="63"/>
  <c r="J108" i="63"/>
  <c r="J107" i="63" s="1"/>
  <c r="I107" i="63"/>
  <c r="H107" i="63"/>
  <c r="G107" i="63"/>
  <c r="G106" i="63"/>
  <c r="J105" i="63"/>
  <c r="J104" i="63" s="1"/>
  <c r="I104" i="63"/>
  <c r="H104" i="63"/>
  <c r="G104" i="63"/>
  <c r="J103" i="63"/>
  <c r="J102" i="63" s="1"/>
  <c r="I102" i="63"/>
  <c r="H102" i="63"/>
  <c r="G102" i="63"/>
  <c r="J101" i="63"/>
  <c r="J100" i="63"/>
  <c r="I99" i="63"/>
  <c r="H99" i="63"/>
  <c r="G99" i="63"/>
  <c r="J98" i="63"/>
  <c r="J97" i="63"/>
  <c r="I97" i="63"/>
  <c r="H97" i="63"/>
  <c r="G97" i="63"/>
  <c r="J96" i="63"/>
  <c r="I95" i="63"/>
  <c r="H95" i="63"/>
  <c r="G95" i="63"/>
  <c r="J94" i="63"/>
  <c r="J93" i="63" s="1"/>
  <c r="I93" i="63"/>
  <c r="H93" i="63"/>
  <c r="G93" i="63"/>
  <c r="J92" i="63"/>
  <c r="I91" i="63"/>
  <c r="H91" i="63"/>
  <c r="G91" i="63"/>
  <c r="J90" i="63"/>
  <c r="J89" i="63" s="1"/>
  <c r="I89" i="63"/>
  <c r="H89" i="63"/>
  <c r="G89" i="63"/>
  <c r="J86" i="63"/>
  <c r="J85" i="63" s="1"/>
  <c r="I85" i="63"/>
  <c r="H85" i="63"/>
  <c r="G85" i="63"/>
  <c r="J84" i="63"/>
  <c r="J83" i="63"/>
  <c r="I83" i="63"/>
  <c r="H83" i="63"/>
  <c r="G83" i="63"/>
  <c r="J82" i="63"/>
  <c r="J81" i="63" s="1"/>
  <c r="I81" i="63"/>
  <c r="H81" i="63"/>
  <c r="G81" i="63"/>
  <c r="J80" i="63"/>
  <c r="J79" i="63" s="1"/>
  <c r="I79" i="63"/>
  <c r="H79" i="63"/>
  <c r="G79" i="63"/>
  <c r="J77" i="63"/>
  <c r="J76" i="63"/>
  <c r="J75" i="63"/>
  <c r="J74" i="63"/>
  <c r="I73" i="63"/>
  <c r="H73" i="63"/>
  <c r="G73" i="63"/>
  <c r="J72" i="63"/>
  <c r="I71" i="63"/>
  <c r="H71" i="63"/>
  <c r="G71" i="63"/>
  <c r="G70" i="63"/>
  <c r="J69" i="63"/>
  <c r="J68" i="63"/>
  <c r="J67" i="63" s="1"/>
  <c r="I67" i="63"/>
  <c r="H67" i="63"/>
  <c r="G67" i="63"/>
  <c r="J66" i="63"/>
  <c r="J65" i="63"/>
  <c r="J64" i="63" s="1"/>
  <c r="I64" i="63"/>
  <c r="H64" i="63"/>
  <c r="G64" i="63"/>
  <c r="J62" i="63"/>
  <c r="J61" i="63"/>
  <c r="I61" i="63"/>
  <c r="H61" i="63"/>
  <c r="G61" i="63"/>
  <c r="J60" i="63"/>
  <c r="J59" i="63"/>
  <c r="J58" i="63"/>
  <c r="J57" i="63"/>
  <c r="J56" i="63"/>
  <c r="J55" i="63"/>
  <c r="J54" i="63"/>
  <c r="J53" i="63"/>
  <c r="J52" i="63"/>
  <c r="J51" i="63"/>
  <c r="I50" i="63"/>
  <c r="H50" i="63"/>
  <c r="G50" i="63"/>
  <c r="J49" i="63"/>
  <c r="J48" i="63" s="1"/>
  <c r="I48" i="63"/>
  <c r="I47" i="63" s="1"/>
  <c r="H48" i="63"/>
  <c r="G48" i="63"/>
  <c r="G47" i="63" s="1"/>
  <c r="J46" i="63"/>
  <c r="J45" i="63" s="1"/>
  <c r="I45" i="63"/>
  <c r="H45" i="63"/>
  <c r="G45" i="63"/>
  <c r="J44" i="63"/>
  <c r="J43" i="63"/>
  <c r="J42" i="63"/>
  <c r="J41" i="63"/>
  <c r="I40" i="63"/>
  <c r="H40" i="63"/>
  <c r="G40" i="63"/>
  <c r="J39" i="63"/>
  <c r="J38" i="63"/>
  <c r="I38" i="63"/>
  <c r="H38" i="63"/>
  <c r="G38" i="63"/>
  <c r="J37" i="63"/>
  <c r="J36" i="63"/>
  <c r="I36" i="63"/>
  <c r="H36" i="63"/>
  <c r="G36" i="63"/>
  <c r="J35" i="63"/>
  <c r="J34" i="63"/>
  <c r="J33" i="63"/>
  <c r="J32" i="63"/>
  <c r="J31" i="63"/>
  <c r="J30" i="63"/>
  <c r="H29" i="63"/>
  <c r="H28" i="63" s="1"/>
  <c r="I28" i="63"/>
  <c r="G28" i="63"/>
  <c r="J27" i="63"/>
  <c r="J26" i="63"/>
  <c r="J25" i="63"/>
  <c r="J24" i="63"/>
  <c r="J23" i="63"/>
  <c r="J22" i="63"/>
  <c r="I21" i="63"/>
  <c r="H21" i="63"/>
  <c r="G21" i="63"/>
  <c r="G13" i="63"/>
  <c r="G12" i="63"/>
  <c r="G9" i="63"/>
  <c r="F7" i="63"/>
  <c r="F6" i="63"/>
  <c r="A5" i="63"/>
  <c r="A1" i="63"/>
  <c r="N514" i="62"/>
  <c r="N513" i="62" s="1"/>
  <c r="M513" i="62"/>
  <c r="L513" i="62"/>
  <c r="K513" i="62"/>
  <c r="J513" i="62"/>
  <c r="I513" i="62"/>
  <c r="H513" i="62"/>
  <c r="H510" i="62" s="1"/>
  <c r="G513" i="62"/>
  <c r="N512" i="62"/>
  <c r="N511" i="62" s="1"/>
  <c r="N510" i="62" s="1"/>
  <c r="M511" i="62"/>
  <c r="L511" i="62"/>
  <c r="K511" i="62"/>
  <c r="J511" i="62"/>
  <c r="J510" i="62" s="1"/>
  <c r="I511" i="62"/>
  <c r="H511" i="62"/>
  <c r="G511" i="62"/>
  <c r="N509" i="62"/>
  <c r="N508" i="62" s="1"/>
  <c r="M508" i="62"/>
  <c r="L508" i="62"/>
  <c r="K508" i="62"/>
  <c r="K497" i="62" s="1"/>
  <c r="J508" i="62"/>
  <c r="I508" i="62"/>
  <c r="H508" i="62"/>
  <c r="G508" i="62"/>
  <c r="N507" i="62"/>
  <c r="N506" i="62" s="1"/>
  <c r="M506" i="62"/>
  <c r="L506" i="62"/>
  <c r="K506" i="62"/>
  <c r="J506" i="62"/>
  <c r="I506" i="62"/>
  <c r="H506" i="62"/>
  <c r="G506" i="62"/>
  <c r="N505" i="62"/>
  <c r="N504" i="62"/>
  <c r="M504" i="62"/>
  <c r="L504" i="62"/>
  <c r="K504" i="62"/>
  <c r="J504" i="62"/>
  <c r="I504" i="62"/>
  <c r="I497" i="62" s="1"/>
  <c r="H504" i="62"/>
  <c r="G504" i="62"/>
  <c r="N503" i="62"/>
  <c r="N502" i="62"/>
  <c r="M502" i="62"/>
  <c r="L502" i="62"/>
  <c r="K502" i="62"/>
  <c r="J502" i="62"/>
  <c r="I502" i="62"/>
  <c r="H502" i="62"/>
  <c r="G502" i="62"/>
  <c r="N501" i="62"/>
  <c r="N500" i="62" s="1"/>
  <c r="M500" i="62"/>
  <c r="L500" i="62"/>
  <c r="K500" i="62"/>
  <c r="J500" i="62"/>
  <c r="I500" i="62"/>
  <c r="H500" i="62"/>
  <c r="G500" i="62"/>
  <c r="N499" i="62"/>
  <c r="N498" i="62" s="1"/>
  <c r="M498" i="62"/>
  <c r="L498" i="62"/>
  <c r="K498" i="62"/>
  <c r="J498" i="62"/>
  <c r="I498" i="62"/>
  <c r="H498" i="62"/>
  <c r="G498" i="62"/>
  <c r="N496" i="62"/>
  <c r="N495" i="62" s="1"/>
  <c r="M495" i="62"/>
  <c r="L495" i="62"/>
  <c r="K495" i="62"/>
  <c r="J495" i="62"/>
  <c r="I495" i="62"/>
  <c r="H495" i="62"/>
  <c r="G495" i="62"/>
  <c r="N494" i="62"/>
  <c r="N493" i="62" s="1"/>
  <c r="M493" i="62"/>
  <c r="L493" i="62"/>
  <c r="K493" i="62"/>
  <c r="J493" i="62"/>
  <c r="I493" i="62"/>
  <c r="H493" i="62"/>
  <c r="G493" i="62"/>
  <c r="N492" i="62"/>
  <c r="N491" i="62" s="1"/>
  <c r="M491" i="62"/>
  <c r="L491" i="62"/>
  <c r="K491" i="62"/>
  <c r="J491" i="62"/>
  <c r="I491" i="62"/>
  <c r="H491" i="62"/>
  <c r="G491" i="62"/>
  <c r="G486" i="62" s="1"/>
  <c r="N490" i="62"/>
  <c r="N489" i="62" s="1"/>
  <c r="M489" i="62"/>
  <c r="L489" i="62"/>
  <c r="K489" i="62"/>
  <c r="J489" i="62"/>
  <c r="I489" i="62"/>
  <c r="H489" i="62"/>
  <c r="G489" i="62"/>
  <c r="N488" i="62"/>
  <c r="N487" i="62"/>
  <c r="M487" i="62"/>
  <c r="L487" i="62"/>
  <c r="K487" i="62"/>
  <c r="K486" i="62" s="1"/>
  <c r="J487" i="62"/>
  <c r="I487" i="62"/>
  <c r="H487" i="62"/>
  <c r="G487" i="62"/>
  <c r="N484" i="62"/>
  <c r="N483" i="62" s="1"/>
  <c r="M483" i="62"/>
  <c r="L483" i="62"/>
  <c r="K483" i="62"/>
  <c r="J483" i="62"/>
  <c r="I483" i="62"/>
  <c r="H483" i="62"/>
  <c r="G483" i="62"/>
  <c r="N482" i="62"/>
  <c r="N481" i="62" s="1"/>
  <c r="M481" i="62"/>
  <c r="L481" i="62"/>
  <c r="K481" i="62"/>
  <c r="J481" i="62"/>
  <c r="J478" i="62" s="1"/>
  <c r="I481" i="62"/>
  <c r="H481" i="62"/>
  <c r="G481" i="62"/>
  <c r="N480" i="62"/>
  <c r="N479" i="62" s="1"/>
  <c r="M479" i="62"/>
  <c r="M478" i="62" s="1"/>
  <c r="L479" i="62"/>
  <c r="K479" i="62"/>
  <c r="J479" i="62"/>
  <c r="I479" i="62"/>
  <c r="I478" i="62" s="1"/>
  <c r="H479" i="62"/>
  <c r="G479" i="62"/>
  <c r="N477" i="62"/>
  <c r="N476" i="62"/>
  <c r="M476" i="62"/>
  <c r="L476" i="62"/>
  <c r="K476" i="62"/>
  <c r="J476" i="62"/>
  <c r="I476" i="62"/>
  <c r="H476" i="62"/>
  <c r="G476" i="62"/>
  <c r="N475" i="62"/>
  <c r="N474" i="62"/>
  <c r="N473" i="62"/>
  <c r="N472" i="62"/>
  <c r="M471" i="62"/>
  <c r="L471" i="62"/>
  <c r="K471" i="62"/>
  <c r="J471" i="62"/>
  <c r="I471" i="62"/>
  <c r="H471" i="62"/>
  <c r="G471" i="62"/>
  <c r="N470" i="62"/>
  <c r="N469" i="62"/>
  <c r="M469" i="62"/>
  <c r="L469" i="62"/>
  <c r="K469" i="62"/>
  <c r="J469" i="62"/>
  <c r="I469" i="62"/>
  <c r="H469" i="62"/>
  <c r="G469" i="62"/>
  <c r="N468" i="62"/>
  <c r="N467" i="62" s="1"/>
  <c r="M467" i="62"/>
  <c r="L467" i="62"/>
  <c r="K467" i="62"/>
  <c r="J467" i="62"/>
  <c r="I467" i="62"/>
  <c r="H467" i="62"/>
  <c r="G467" i="62"/>
  <c r="N466" i="62"/>
  <c r="N465" i="62" s="1"/>
  <c r="M465" i="62"/>
  <c r="L465" i="62"/>
  <c r="K465" i="62"/>
  <c r="J465" i="62"/>
  <c r="I465" i="62"/>
  <c r="H465" i="62"/>
  <c r="G465" i="62"/>
  <c r="N464" i="62"/>
  <c r="N463" i="62"/>
  <c r="M462" i="62"/>
  <c r="L462" i="62"/>
  <c r="K462" i="62"/>
  <c r="J462" i="62"/>
  <c r="I462" i="62"/>
  <c r="H462" i="62"/>
  <c r="G462" i="62"/>
  <c r="N461" i="62"/>
  <c r="N460" i="62"/>
  <c r="M460" i="62"/>
  <c r="L460" i="62"/>
  <c r="K460" i="62"/>
  <c r="J460" i="62"/>
  <c r="I460" i="62"/>
  <c r="H460" i="62"/>
  <c r="G460" i="62"/>
  <c r="H459" i="62"/>
  <c r="N458" i="62"/>
  <c r="N457" i="62" s="1"/>
  <c r="M457" i="62"/>
  <c r="L457" i="62"/>
  <c r="K457" i="62"/>
  <c r="J457" i="62"/>
  <c r="I457" i="62"/>
  <c r="H457" i="62"/>
  <c r="G457" i="62"/>
  <c r="N456" i="62"/>
  <c r="N455" i="62" s="1"/>
  <c r="M455" i="62"/>
  <c r="M454" i="62" s="1"/>
  <c r="L455" i="62"/>
  <c r="L454" i="62" s="1"/>
  <c r="K455" i="62"/>
  <c r="K454" i="62" s="1"/>
  <c r="J455" i="62"/>
  <c r="J454" i="62" s="1"/>
  <c r="I455" i="62"/>
  <c r="H455" i="62"/>
  <c r="H454" i="62" s="1"/>
  <c r="G455" i="62"/>
  <c r="G454" i="62" s="1"/>
  <c r="I454" i="62"/>
  <c r="N453" i="62"/>
  <c r="N452" i="62" s="1"/>
  <c r="M452" i="62"/>
  <c r="L452" i="62"/>
  <c r="K452" i="62"/>
  <c r="J452" i="62"/>
  <c r="I452" i="62"/>
  <c r="H452" i="62"/>
  <c r="G452" i="62"/>
  <c r="N451" i="62"/>
  <c r="N450" i="62" s="1"/>
  <c r="M450" i="62"/>
  <c r="L450" i="62"/>
  <c r="K450" i="62"/>
  <c r="J450" i="62"/>
  <c r="I450" i="62"/>
  <c r="H450" i="62"/>
  <c r="G450" i="62"/>
  <c r="N449" i="62"/>
  <c r="N448" i="62" s="1"/>
  <c r="M448" i="62"/>
  <c r="M439" i="62" s="1"/>
  <c r="L448" i="62"/>
  <c r="K448" i="62"/>
  <c r="J448" i="62"/>
  <c r="I448" i="62"/>
  <c r="I439" i="62" s="1"/>
  <c r="H448" i="62"/>
  <c r="G448" i="62"/>
  <c r="N447" i="62"/>
  <c r="N446" i="62"/>
  <c r="M446" i="62"/>
  <c r="L446" i="62"/>
  <c r="K446" i="62"/>
  <c r="J446" i="62"/>
  <c r="I446" i="62"/>
  <c r="H446" i="62"/>
  <c r="G446" i="62"/>
  <c r="N445" i="62"/>
  <c r="N444" i="62" s="1"/>
  <c r="M444" i="62"/>
  <c r="L444" i="62"/>
  <c r="K444" i="62"/>
  <c r="J444" i="62"/>
  <c r="I444" i="62"/>
  <c r="H444" i="62"/>
  <c r="G444" i="62"/>
  <c r="N443" i="62"/>
  <c r="N442" i="62" s="1"/>
  <c r="M442" i="62"/>
  <c r="L442" i="62"/>
  <c r="K442" i="62"/>
  <c r="J442" i="62"/>
  <c r="I442" i="62"/>
  <c r="H442" i="62"/>
  <c r="G442" i="62"/>
  <c r="N441" i="62"/>
  <c r="N440" i="62" s="1"/>
  <c r="M440" i="62"/>
  <c r="L440" i="62"/>
  <c r="K440" i="62"/>
  <c r="K439" i="62" s="1"/>
  <c r="J440" i="62"/>
  <c r="I440" i="62"/>
  <c r="H440" i="62"/>
  <c r="G440" i="62"/>
  <c r="N438" i="62"/>
  <c r="N437" i="62" s="1"/>
  <c r="M437" i="62"/>
  <c r="L437" i="62"/>
  <c r="K437" i="62"/>
  <c r="J437" i="62"/>
  <c r="I437" i="62"/>
  <c r="H437" i="62"/>
  <c r="G437" i="62"/>
  <c r="N436" i="62"/>
  <c r="N435" i="62" s="1"/>
  <c r="M435" i="62"/>
  <c r="L435" i="62"/>
  <c r="K435" i="62"/>
  <c r="J435" i="62"/>
  <c r="I435" i="62"/>
  <c r="H435" i="62"/>
  <c r="G435" i="62"/>
  <c r="N434" i="62"/>
  <c r="N433" i="62" s="1"/>
  <c r="M433" i="62"/>
  <c r="M432" i="62" s="1"/>
  <c r="L433" i="62"/>
  <c r="L432" i="62" s="1"/>
  <c r="K433" i="62"/>
  <c r="K432" i="62" s="1"/>
  <c r="J433" i="62"/>
  <c r="I433" i="62"/>
  <c r="H433" i="62"/>
  <c r="H432" i="62" s="1"/>
  <c r="G433" i="62"/>
  <c r="I432" i="62"/>
  <c r="N431" i="62"/>
  <c r="N430" i="62" s="1"/>
  <c r="M430" i="62"/>
  <c r="L430" i="62"/>
  <c r="K430" i="62"/>
  <c r="J430" i="62"/>
  <c r="I430" i="62"/>
  <c r="H430" i="62"/>
  <c r="G430" i="62"/>
  <c r="N429" i="62"/>
  <c r="N428" i="62" s="1"/>
  <c r="M428" i="62"/>
  <c r="L428" i="62"/>
  <c r="K428" i="62"/>
  <c r="J428" i="62"/>
  <c r="I428" i="62"/>
  <c r="H428" i="62"/>
  <c r="G428" i="62"/>
  <c r="J427" i="62"/>
  <c r="J426" i="62" s="1"/>
  <c r="G427" i="62"/>
  <c r="G426" i="62" s="1"/>
  <c r="M426" i="62"/>
  <c r="L426" i="62"/>
  <c r="K426" i="62"/>
  <c r="I426" i="62"/>
  <c r="H426" i="62"/>
  <c r="N425" i="62"/>
  <c r="M424" i="62"/>
  <c r="L424" i="62"/>
  <c r="K424" i="62"/>
  <c r="J424" i="62"/>
  <c r="H424" i="62"/>
  <c r="N422" i="62"/>
  <c r="N421" i="62" s="1"/>
  <c r="M421" i="62"/>
  <c r="L421" i="62"/>
  <c r="K421" i="62"/>
  <c r="J421" i="62"/>
  <c r="I421" i="62"/>
  <c r="H421" i="62"/>
  <c r="G421" i="62"/>
  <c r="N420" i="62"/>
  <c r="N419" i="62" s="1"/>
  <c r="M419" i="62"/>
  <c r="L419" i="62"/>
  <c r="K419" i="62"/>
  <c r="J419" i="62"/>
  <c r="I419" i="62"/>
  <c r="H419" i="62"/>
  <c r="G419" i="62"/>
  <c r="N418" i="62"/>
  <c r="N417" i="62" s="1"/>
  <c r="M417" i="62"/>
  <c r="L417" i="62"/>
  <c r="K417" i="62"/>
  <c r="J417" i="62"/>
  <c r="I417" i="62"/>
  <c r="H417" i="62"/>
  <c r="G417" i="62"/>
  <c r="J416" i="62"/>
  <c r="N416" i="62" s="1"/>
  <c r="M415" i="62"/>
  <c r="M414" i="62" s="1"/>
  <c r="L415" i="62"/>
  <c r="K415" i="62"/>
  <c r="J415" i="62"/>
  <c r="I415" i="62"/>
  <c r="I414" i="62" s="1"/>
  <c r="H415" i="62"/>
  <c r="G415" i="62"/>
  <c r="M413" i="62"/>
  <c r="L412" i="62"/>
  <c r="K412" i="62"/>
  <c r="J412" i="62"/>
  <c r="I412" i="62"/>
  <c r="H412" i="62"/>
  <c r="G412" i="62"/>
  <c r="L411" i="62"/>
  <c r="L410" i="62" s="1"/>
  <c r="J411" i="62"/>
  <c r="M410" i="62"/>
  <c r="K410" i="62"/>
  <c r="J410" i="62"/>
  <c r="I410" i="62"/>
  <c r="H410" i="62"/>
  <c r="G410" i="62"/>
  <c r="L409" i="62"/>
  <c r="N409" i="62" s="1"/>
  <c r="M408" i="62"/>
  <c r="K408" i="62"/>
  <c r="J408" i="62"/>
  <c r="I408" i="62"/>
  <c r="H408" i="62"/>
  <c r="G408" i="62"/>
  <c r="N407" i="62"/>
  <c r="N406" i="62" s="1"/>
  <c r="M406" i="62"/>
  <c r="L406" i="62"/>
  <c r="K406" i="62"/>
  <c r="J406" i="62"/>
  <c r="I406" i="62"/>
  <c r="H406" i="62"/>
  <c r="G406" i="62"/>
  <c r="M405" i="62"/>
  <c r="J405" i="62"/>
  <c r="G405" i="62"/>
  <c r="G404" i="62" s="1"/>
  <c r="M404" i="62"/>
  <c r="L404" i="62"/>
  <c r="K404" i="62"/>
  <c r="I404" i="62"/>
  <c r="I403" i="62" s="1"/>
  <c r="H404" i="62"/>
  <c r="H403" i="62" s="1"/>
  <c r="N401" i="62"/>
  <c r="N400" i="62"/>
  <c r="M400" i="62"/>
  <c r="L400" i="62"/>
  <c r="K400" i="62"/>
  <c r="J400" i="62"/>
  <c r="I400" i="62"/>
  <c r="H400" i="62"/>
  <c r="H395" i="62" s="1"/>
  <c r="G400" i="62"/>
  <c r="N399" i="62"/>
  <c r="N398" i="62"/>
  <c r="M398" i="62"/>
  <c r="L398" i="62"/>
  <c r="K398" i="62"/>
  <c r="J398" i="62"/>
  <c r="I398" i="62"/>
  <c r="H398" i="62"/>
  <c r="G398" i="62"/>
  <c r="N397" i="62"/>
  <c r="N396" i="62" s="1"/>
  <c r="N395" i="62" s="1"/>
  <c r="M396" i="62"/>
  <c r="L396" i="62"/>
  <c r="K396" i="62"/>
  <c r="J396" i="62"/>
  <c r="J395" i="62" s="1"/>
  <c r="I396" i="62"/>
  <c r="H396" i="62"/>
  <c r="G396" i="62"/>
  <c r="L395" i="62"/>
  <c r="N394" i="62"/>
  <c r="N393" i="62" s="1"/>
  <c r="M393" i="62"/>
  <c r="L393" i="62"/>
  <c r="K393" i="62"/>
  <c r="K386" i="62" s="1"/>
  <c r="J393" i="62"/>
  <c r="I393" i="62"/>
  <c r="H393" i="62"/>
  <c r="G393" i="62"/>
  <c r="N392" i="62"/>
  <c r="N391" i="62" s="1"/>
  <c r="M391" i="62"/>
  <c r="L391" i="62"/>
  <c r="K391" i="62"/>
  <c r="J391" i="62"/>
  <c r="I391" i="62"/>
  <c r="H391" i="62"/>
  <c r="G391" i="62"/>
  <c r="G386" i="62" s="1"/>
  <c r="N390" i="62"/>
  <c r="N389" i="62" s="1"/>
  <c r="M389" i="62"/>
  <c r="L389" i="62"/>
  <c r="K389" i="62"/>
  <c r="J389" i="62"/>
  <c r="I389" i="62"/>
  <c r="H389" i="62"/>
  <c r="G389" i="62"/>
  <c r="N388" i="62"/>
  <c r="N387" i="62"/>
  <c r="M387" i="62"/>
  <c r="M386" i="62" s="1"/>
  <c r="L387" i="62"/>
  <c r="K387" i="62"/>
  <c r="J387" i="62"/>
  <c r="I387" i="62"/>
  <c r="H387" i="62"/>
  <c r="G387" i="62"/>
  <c r="N385" i="62"/>
  <c r="N384" i="62" s="1"/>
  <c r="M384" i="62"/>
  <c r="L384" i="62"/>
  <c r="K384" i="62"/>
  <c r="J384" i="62"/>
  <c r="I384" i="62"/>
  <c r="H384" i="62"/>
  <c r="G384" i="62"/>
  <c r="N383" i="62"/>
  <c r="N382" i="62" s="1"/>
  <c r="M382" i="62"/>
  <c r="L382" i="62"/>
  <c r="K382" i="62"/>
  <c r="J382" i="62"/>
  <c r="I382" i="62"/>
  <c r="H382" i="62"/>
  <c r="G382" i="62"/>
  <c r="N381" i="62"/>
  <c r="N380" i="62" s="1"/>
  <c r="M380" i="62"/>
  <c r="M379" i="62" s="1"/>
  <c r="L380" i="62"/>
  <c r="K380" i="62"/>
  <c r="J380" i="62"/>
  <c r="I380" i="62"/>
  <c r="I379" i="62" s="1"/>
  <c r="H380" i="62"/>
  <c r="G380" i="62"/>
  <c r="N378" i="62"/>
  <c r="N377" i="62" s="1"/>
  <c r="M377" i="62"/>
  <c r="L377" i="62"/>
  <c r="K377" i="62"/>
  <c r="J377" i="62"/>
  <c r="I377" i="62"/>
  <c r="H377" i="62"/>
  <c r="G377" i="62"/>
  <c r="N376" i="62"/>
  <c r="N375" i="62" s="1"/>
  <c r="M375" i="62"/>
  <c r="L375" i="62"/>
  <c r="K375" i="62"/>
  <c r="J375" i="62"/>
  <c r="I375" i="62"/>
  <c r="H375" i="62"/>
  <c r="G375" i="62"/>
  <c r="N374" i="62"/>
  <c r="N373" i="62" s="1"/>
  <c r="M373" i="62"/>
  <c r="L373" i="62"/>
  <c r="K373" i="62"/>
  <c r="J373" i="62"/>
  <c r="I373" i="62"/>
  <c r="H373" i="62"/>
  <c r="G373" i="62"/>
  <c r="N372" i="62"/>
  <c r="N371" i="62" s="1"/>
  <c r="M371" i="62"/>
  <c r="M370" i="62" s="1"/>
  <c r="L371" i="62"/>
  <c r="K371" i="62"/>
  <c r="J371" i="62"/>
  <c r="I371" i="62"/>
  <c r="I370" i="62" s="1"/>
  <c r="H371" i="62"/>
  <c r="H370" i="62" s="1"/>
  <c r="G371" i="62"/>
  <c r="L370" i="62"/>
  <c r="N369" i="62"/>
  <c r="N368" i="62"/>
  <c r="N367" i="62"/>
  <c r="N366" i="62" s="1"/>
  <c r="N365" i="62" s="1"/>
  <c r="M366" i="62"/>
  <c r="M365" i="62" s="1"/>
  <c r="L366" i="62"/>
  <c r="L365" i="62" s="1"/>
  <c r="K366" i="62"/>
  <c r="K365" i="62" s="1"/>
  <c r="J366" i="62"/>
  <c r="J365" i="62" s="1"/>
  <c r="I366" i="62"/>
  <c r="I365" i="62" s="1"/>
  <c r="H366" i="62"/>
  <c r="H365" i="62" s="1"/>
  <c r="G366" i="62"/>
  <c r="G365" i="62" s="1"/>
  <c r="N364" i="62"/>
  <c r="N363" i="62"/>
  <c r="N362" i="62"/>
  <c r="N361" i="62" s="1"/>
  <c r="M361" i="62"/>
  <c r="L361" i="62"/>
  <c r="K361" i="62"/>
  <c r="J361" i="62"/>
  <c r="I361" i="62"/>
  <c r="H361" i="62"/>
  <c r="G361" i="62"/>
  <c r="N360" i="62"/>
  <c r="N359" i="62"/>
  <c r="N358" i="62"/>
  <c r="N357" i="62" s="1"/>
  <c r="M357" i="62"/>
  <c r="L357" i="62"/>
  <c r="K357" i="62"/>
  <c r="J357" i="62"/>
  <c r="I357" i="62"/>
  <c r="H357" i="62"/>
  <c r="G357" i="62"/>
  <c r="N356" i="62"/>
  <c r="N355" i="62" s="1"/>
  <c r="M355" i="62"/>
  <c r="L355" i="62"/>
  <c r="L354" i="62" s="1"/>
  <c r="K355" i="62"/>
  <c r="J355" i="62"/>
  <c r="J354" i="62" s="1"/>
  <c r="I355" i="62"/>
  <c r="H355" i="62"/>
  <c r="H354" i="62" s="1"/>
  <c r="G355" i="62"/>
  <c r="N353" i="62"/>
  <c r="N352" i="62" s="1"/>
  <c r="M352" i="62"/>
  <c r="L352" i="62"/>
  <c r="K352" i="62"/>
  <c r="J352" i="62"/>
  <c r="I352" i="62"/>
  <c r="H352" i="62"/>
  <c r="G352" i="62"/>
  <c r="N351" i="62"/>
  <c r="N350" i="62" s="1"/>
  <c r="M350" i="62"/>
  <c r="L350" i="62"/>
  <c r="K350" i="62"/>
  <c r="J350" i="62"/>
  <c r="I350" i="62"/>
  <c r="H350" i="62"/>
  <c r="G350" i="62"/>
  <c r="N349" i="62"/>
  <c r="N348" i="62"/>
  <c r="M347" i="62"/>
  <c r="L347" i="62"/>
  <c r="K347" i="62"/>
  <c r="J347" i="62"/>
  <c r="I347" i="62"/>
  <c r="H347" i="62"/>
  <c r="G347" i="62"/>
  <c r="N346" i="62"/>
  <c r="N345" i="62"/>
  <c r="N344" i="62"/>
  <c r="N343" i="62"/>
  <c r="M343" i="62"/>
  <c r="L343" i="62"/>
  <c r="K343" i="62"/>
  <c r="J343" i="62"/>
  <c r="I343" i="62"/>
  <c r="H343" i="62"/>
  <c r="G343" i="62"/>
  <c r="N342" i="62"/>
  <c r="N341" i="62"/>
  <c r="N340" i="62"/>
  <c r="M339" i="62"/>
  <c r="L339" i="62"/>
  <c r="L338" i="62" s="1"/>
  <c r="K339" i="62"/>
  <c r="J339" i="62"/>
  <c r="I339" i="62"/>
  <c r="H339" i="62"/>
  <c r="H338" i="62" s="1"/>
  <c r="G339" i="62"/>
  <c r="N336" i="62"/>
  <c r="N335" i="62"/>
  <c r="M335" i="62"/>
  <c r="L335" i="62"/>
  <c r="K335" i="62"/>
  <c r="J335" i="62"/>
  <c r="I335" i="62"/>
  <c r="H335" i="62"/>
  <c r="G335" i="62"/>
  <c r="N334" i="62"/>
  <c r="N333" i="62" s="1"/>
  <c r="M333" i="62"/>
  <c r="L333" i="62"/>
  <c r="K333" i="62"/>
  <c r="J333" i="62"/>
  <c r="I333" i="62"/>
  <c r="H333" i="62"/>
  <c r="G333" i="62"/>
  <c r="N332" i="62"/>
  <c r="N331" i="62" s="1"/>
  <c r="M331" i="62"/>
  <c r="L331" i="62"/>
  <c r="K331" i="62"/>
  <c r="J331" i="62"/>
  <c r="I331" i="62"/>
  <c r="H331" i="62"/>
  <c r="G331" i="62"/>
  <c r="N330" i="62"/>
  <c r="N329" i="62" s="1"/>
  <c r="M329" i="62"/>
  <c r="L329" i="62"/>
  <c r="K329" i="62"/>
  <c r="J329" i="62"/>
  <c r="I329" i="62"/>
  <c r="H329" i="62"/>
  <c r="G329" i="62"/>
  <c r="N328" i="62"/>
  <c r="N327" i="62" s="1"/>
  <c r="M327" i="62"/>
  <c r="L327" i="62"/>
  <c r="K327" i="62"/>
  <c r="J327" i="62"/>
  <c r="I327" i="62"/>
  <c r="H327" i="62"/>
  <c r="G327" i="62"/>
  <c r="N326" i="62"/>
  <c r="N325" i="62" s="1"/>
  <c r="M325" i="62"/>
  <c r="L325" i="62"/>
  <c r="K325" i="62"/>
  <c r="J325" i="62"/>
  <c r="I325" i="62"/>
  <c r="H325" i="62"/>
  <c r="G325" i="62"/>
  <c r="G324" i="62"/>
  <c r="N324" i="62" s="1"/>
  <c r="M323" i="62"/>
  <c r="L323" i="62"/>
  <c r="K323" i="62"/>
  <c r="J323" i="62"/>
  <c r="I323" i="62"/>
  <c r="H323" i="62"/>
  <c r="M322" i="62"/>
  <c r="L322" i="62"/>
  <c r="L321" i="62" s="1"/>
  <c r="J322" i="62"/>
  <c r="J321" i="62" s="1"/>
  <c r="J318" i="62" s="1"/>
  <c r="I322" i="62"/>
  <c r="I321" i="62" s="1"/>
  <c r="H322" i="62"/>
  <c r="G322" i="62"/>
  <c r="M321" i="62"/>
  <c r="K321" i="62"/>
  <c r="H321" i="62"/>
  <c r="N320" i="62"/>
  <c r="N319" i="62" s="1"/>
  <c r="M319" i="62"/>
  <c r="L319" i="62"/>
  <c r="K319" i="62"/>
  <c r="J319" i="62"/>
  <c r="I319" i="62"/>
  <c r="H319" i="62"/>
  <c r="G319" i="62"/>
  <c r="H318" i="62"/>
  <c r="N317" i="62"/>
  <c r="N316" i="62" s="1"/>
  <c r="M316" i="62"/>
  <c r="L316" i="62"/>
  <c r="K316" i="62"/>
  <c r="J316" i="62"/>
  <c r="I316" i="62"/>
  <c r="H316" i="62"/>
  <c r="G316" i="62"/>
  <c r="G313" i="62" s="1"/>
  <c r="N315" i="62"/>
  <c r="N314" i="62" s="1"/>
  <c r="M314" i="62"/>
  <c r="M313" i="62" s="1"/>
  <c r="L314" i="62"/>
  <c r="K314" i="62"/>
  <c r="K313" i="62" s="1"/>
  <c r="J314" i="62"/>
  <c r="J313" i="62" s="1"/>
  <c r="I314" i="62"/>
  <c r="I313" i="62" s="1"/>
  <c r="H314" i="62"/>
  <c r="G314" i="62"/>
  <c r="N312" i="62"/>
  <c r="N311" i="62"/>
  <c r="N310" i="62"/>
  <c r="J309" i="62"/>
  <c r="J306" i="62" s="1"/>
  <c r="J297" i="62" s="1"/>
  <c r="G309" i="62"/>
  <c r="N309" i="62" s="1"/>
  <c r="N308" i="62"/>
  <c r="N307" i="62"/>
  <c r="M306" i="62"/>
  <c r="L306" i="62"/>
  <c r="K306" i="62"/>
  <c r="I306" i="62"/>
  <c r="H306" i="62"/>
  <c r="N305" i="62"/>
  <c r="N304" i="62"/>
  <c r="N303" i="62"/>
  <c r="N302" i="62"/>
  <c r="N301" i="62"/>
  <c r="N300" i="62"/>
  <c r="N299" i="62"/>
  <c r="M298" i="62"/>
  <c r="M297" i="62" s="1"/>
  <c r="L298" i="62"/>
  <c r="L297" i="62" s="1"/>
  <c r="K298" i="62"/>
  <c r="J298" i="62"/>
  <c r="I298" i="62"/>
  <c r="H298" i="62"/>
  <c r="G298" i="62"/>
  <c r="H297" i="62"/>
  <c r="N296" i="62"/>
  <c r="N295" i="62" s="1"/>
  <c r="M295" i="62"/>
  <c r="L295" i="62"/>
  <c r="K295" i="62"/>
  <c r="J295" i="62"/>
  <c r="I295" i="62"/>
  <c r="H295" i="62"/>
  <c r="G295" i="62"/>
  <c r="N294" i="62"/>
  <c r="N293" i="62"/>
  <c r="N292" i="62"/>
  <c r="N291" i="62"/>
  <c r="N290" i="62"/>
  <c r="N289" i="62"/>
  <c r="N288" i="62"/>
  <c r="M287" i="62"/>
  <c r="L287" i="62"/>
  <c r="L269" i="62" s="1"/>
  <c r="K287" i="62"/>
  <c r="J287" i="62"/>
  <c r="I287" i="62"/>
  <c r="H287" i="62"/>
  <c r="G287" i="62"/>
  <c r="N286" i="62"/>
  <c r="N285" i="62"/>
  <c r="M284" i="62"/>
  <c r="N283" i="62"/>
  <c r="M283" i="62"/>
  <c r="N282" i="62"/>
  <c r="N281" i="62"/>
  <c r="L280" i="62"/>
  <c r="K280" i="62"/>
  <c r="J280" i="62"/>
  <c r="I280" i="62"/>
  <c r="H280" i="62"/>
  <c r="G280" i="62"/>
  <c r="N279" i="62"/>
  <c r="N278" i="62"/>
  <c r="N276" i="62" s="1"/>
  <c r="N277" i="62"/>
  <c r="M276" i="62"/>
  <c r="L276" i="62"/>
  <c r="K276" i="62"/>
  <c r="J276" i="62"/>
  <c r="I276" i="62"/>
  <c r="H276" i="62"/>
  <c r="G276" i="62"/>
  <c r="N275" i="62"/>
  <c r="N274" i="62"/>
  <c r="N273" i="62"/>
  <c r="N272" i="62"/>
  <c r="N271" i="62"/>
  <c r="N270" i="62" s="1"/>
  <c r="M270" i="62"/>
  <c r="L270" i="62"/>
  <c r="K270" i="62"/>
  <c r="J270" i="62"/>
  <c r="I270" i="62"/>
  <c r="H270" i="62"/>
  <c r="G270" i="62"/>
  <c r="N268" i="62"/>
  <c r="N267" i="62" s="1"/>
  <c r="M267" i="62"/>
  <c r="L267" i="62"/>
  <c r="K267" i="62"/>
  <c r="J267" i="62"/>
  <c r="I267" i="62"/>
  <c r="H267" i="62"/>
  <c r="G267" i="62"/>
  <c r="N266" i="62"/>
  <c r="N265" i="62" s="1"/>
  <c r="M265" i="62"/>
  <c r="L265" i="62"/>
  <c r="K265" i="62"/>
  <c r="J265" i="62"/>
  <c r="I265" i="62"/>
  <c r="H265" i="62"/>
  <c r="G265" i="62"/>
  <c r="N264" i="62"/>
  <c r="N263" i="62" s="1"/>
  <c r="M263" i="62"/>
  <c r="L263" i="62"/>
  <c r="K263" i="62"/>
  <c r="J263" i="62"/>
  <c r="I263" i="62"/>
  <c r="H263" i="62"/>
  <c r="G263" i="62"/>
  <c r="N262" i="62"/>
  <c r="N261" i="62"/>
  <c r="M261" i="62"/>
  <c r="L261" i="62"/>
  <c r="K261" i="62"/>
  <c r="J261" i="62"/>
  <c r="I261" i="62"/>
  <c r="H261" i="62"/>
  <c r="G261" i="62"/>
  <c r="N260" i="62"/>
  <c r="N259" i="62" s="1"/>
  <c r="M259" i="62"/>
  <c r="L259" i="62"/>
  <c r="K259" i="62"/>
  <c r="J259" i="62"/>
  <c r="I259" i="62"/>
  <c r="H259" i="62"/>
  <c r="G259" i="62"/>
  <c r="N257" i="62"/>
  <c r="N256" i="62" s="1"/>
  <c r="M256" i="62"/>
  <c r="L256" i="62"/>
  <c r="K256" i="62"/>
  <c r="J256" i="62"/>
  <c r="J253" i="62" s="1"/>
  <c r="I256" i="62"/>
  <c r="H256" i="62"/>
  <c r="G256" i="62"/>
  <c r="G255" i="62"/>
  <c r="N255" i="62" s="1"/>
  <c r="M254" i="62"/>
  <c r="M253" i="62" s="1"/>
  <c r="L254" i="62"/>
  <c r="L253" i="62" s="1"/>
  <c r="K254" i="62"/>
  <c r="J254" i="62"/>
  <c r="I254" i="62"/>
  <c r="I253" i="62" s="1"/>
  <c r="H254" i="62"/>
  <c r="H253" i="62" s="1"/>
  <c r="N252" i="62"/>
  <c r="N251" i="62" s="1"/>
  <c r="M251" i="62"/>
  <c r="L251" i="62"/>
  <c r="K251" i="62"/>
  <c r="J251" i="62"/>
  <c r="I251" i="62"/>
  <c r="H251" i="62"/>
  <c r="G251" i="62"/>
  <c r="N250" i="62"/>
  <c r="N249" i="62"/>
  <c r="M249" i="62"/>
  <c r="L249" i="62"/>
  <c r="K249" i="62"/>
  <c r="J249" i="62"/>
  <c r="I249" i="62"/>
  <c r="H249" i="62"/>
  <c r="G249" i="62"/>
  <c r="N248" i="62"/>
  <c r="N247" i="62" s="1"/>
  <c r="M247" i="62"/>
  <c r="L247" i="62"/>
  <c r="K247" i="62"/>
  <c r="J247" i="62"/>
  <c r="I247" i="62"/>
  <c r="H247" i="62"/>
  <c r="G247" i="62"/>
  <c r="L246" i="62"/>
  <c r="L245" i="62" s="1"/>
  <c r="G246" i="62"/>
  <c r="M245" i="62"/>
  <c r="K245" i="62"/>
  <c r="J245" i="62"/>
  <c r="I245" i="62"/>
  <c r="H245" i="62"/>
  <c r="M244" i="62"/>
  <c r="N244" i="62" s="1"/>
  <c r="L243" i="62"/>
  <c r="K243" i="62"/>
  <c r="J243" i="62"/>
  <c r="I243" i="62"/>
  <c r="H243" i="62"/>
  <c r="G243" i="62"/>
  <c r="M242" i="62"/>
  <c r="M241" i="62" s="1"/>
  <c r="L242" i="62"/>
  <c r="L241" i="62" s="1"/>
  <c r="L240" i="62" s="1"/>
  <c r="J242" i="62"/>
  <c r="J241" i="62" s="1"/>
  <c r="I242" i="62"/>
  <c r="H242" i="62"/>
  <c r="H241" i="62" s="1"/>
  <c r="G242" i="62"/>
  <c r="K241" i="62"/>
  <c r="I241" i="62"/>
  <c r="H240" i="62"/>
  <c r="N239" i="62"/>
  <c r="N238" i="62" s="1"/>
  <c r="M238" i="62"/>
  <c r="L238" i="62"/>
  <c r="K238" i="62"/>
  <c r="J238" i="62"/>
  <c r="I238" i="62"/>
  <c r="H238" i="62"/>
  <c r="G238" i="62"/>
  <c r="N237" i="62"/>
  <c r="N236" i="62" s="1"/>
  <c r="M236" i="62"/>
  <c r="L236" i="62"/>
  <c r="K236" i="62"/>
  <c r="J236" i="62"/>
  <c r="I236" i="62"/>
  <c r="H236" i="62"/>
  <c r="G236" i="62"/>
  <c r="G231" i="62" s="1"/>
  <c r="N235" i="62"/>
  <c r="N234" i="62" s="1"/>
  <c r="M234" i="62"/>
  <c r="L234" i="62"/>
  <c r="K234" i="62"/>
  <c r="J234" i="62"/>
  <c r="I234" i="62"/>
  <c r="H234" i="62"/>
  <c r="G234" i="62"/>
  <c r="N233" i="62"/>
  <c r="N232" i="62" s="1"/>
  <c r="M232" i="62"/>
  <c r="M231" i="62" s="1"/>
  <c r="L232" i="62"/>
  <c r="K232" i="62"/>
  <c r="K231" i="62" s="1"/>
  <c r="J232" i="62"/>
  <c r="J231" i="62" s="1"/>
  <c r="I232" i="62"/>
  <c r="I231" i="62" s="1"/>
  <c r="H232" i="62"/>
  <c r="G232" i="62"/>
  <c r="N230" i="62"/>
  <c r="N229" i="62" s="1"/>
  <c r="M229" i="62"/>
  <c r="L229" i="62"/>
  <c r="K229" i="62"/>
  <c r="J229" i="62"/>
  <c r="I229" i="62"/>
  <c r="H229" i="62"/>
  <c r="G229" i="62"/>
  <c r="N228" i="62"/>
  <c r="N227" i="62"/>
  <c r="N226" i="62"/>
  <c r="M225" i="62"/>
  <c r="L225" i="62"/>
  <c r="K225" i="62"/>
  <c r="J225" i="62"/>
  <c r="I225" i="62"/>
  <c r="H225" i="62"/>
  <c r="G225" i="62"/>
  <c r="N224" i="62"/>
  <c r="N223" i="62" s="1"/>
  <c r="M223" i="62"/>
  <c r="L223" i="62"/>
  <c r="K223" i="62"/>
  <c r="J223" i="62"/>
  <c r="I223" i="62"/>
  <c r="H223" i="62"/>
  <c r="G223" i="62"/>
  <c r="N222" i="62"/>
  <c r="M221" i="62"/>
  <c r="M220" i="62" s="1"/>
  <c r="L221" i="62"/>
  <c r="L220" i="62" s="1"/>
  <c r="L219" i="62" s="1"/>
  <c r="I221" i="62"/>
  <c r="I220" i="62" s="1"/>
  <c r="H221" i="62"/>
  <c r="H220" i="62" s="1"/>
  <c r="G221" i="62"/>
  <c r="K220" i="62"/>
  <c r="J220" i="62"/>
  <c r="G220" i="62"/>
  <c r="G219" i="62" s="1"/>
  <c r="J219" i="62"/>
  <c r="N217" i="62"/>
  <c r="N216" i="62"/>
  <c r="N215" i="62"/>
  <c r="N214" i="62"/>
  <c r="N213" i="62"/>
  <c r="M212" i="62"/>
  <c r="L212" i="62"/>
  <c r="K212" i="62"/>
  <c r="J212" i="62"/>
  <c r="I212" i="62"/>
  <c r="H212" i="62"/>
  <c r="G212" i="62"/>
  <c r="N211" i="62"/>
  <c r="N210" i="62"/>
  <c r="N209" i="62"/>
  <c r="N208" i="62" s="1"/>
  <c r="M208" i="62"/>
  <c r="L208" i="62"/>
  <c r="K208" i="62"/>
  <c r="J208" i="62"/>
  <c r="I208" i="62"/>
  <c r="H208" i="62"/>
  <c r="G208" i="62"/>
  <c r="N207" i="62"/>
  <c r="N206" i="62"/>
  <c r="N205" i="62"/>
  <c r="N204" i="62"/>
  <c r="N203" i="62"/>
  <c r="N202" i="62"/>
  <c r="M201" i="62"/>
  <c r="L201" i="62"/>
  <c r="K201" i="62"/>
  <c r="J201" i="62"/>
  <c r="I201" i="62"/>
  <c r="H201" i="62"/>
  <c r="G201" i="62"/>
  <c r="N200" i="62"/>
  <c r="N199" i="62"/>
  <c r="N198" i="62"/>
  <c r="M197" i="62"/>
  <c r="M196" i="62" s="1"/>
  <c r="L197" i="62"/>
  <c r="K196" i="62"/>
  <c r="J196" i="62"/>
  <c r="I196" i="62"/>
  <c r="H196" i="62"/>
  <c r="G196" i="62"/>
  <c r="N195" i="62"/>
  <c r="N194" i="62"/>
  <c r="N192" i="62" s="1"/>
  <c r="N193" i="62"/>
  <c r="M192" i="62"/>
  <c r="L192" i="62"/>
  <c r="K192" i="62"/>
  <c r="J192" i="62"/>
  <c r="I192" i="62"/>
  <c r="H192" i="62"/>
  <c r="G192" i="62"/>
  <c r="N191" i="62"/>
  <c r="N190" i="62" s="1"/>
  <c r="M190" i="62"/>
  <c r="L190" i="62"/>
  <c r="K190" i="62"/>
  <c r="J190" i="62"/>
  <c r="I190" i="62"/>
  <c r="H190" i="62"/>
  <c r="G190" i="62"/>
  <c r="N189" i="62"/>
  <c r="N188" i="62" s="1"/>
  <c r="M188" i="62"/>
  <c r="L188" i="62"/>
  <c r="K188" i="62"/>
  <c r="J188" i="62"/>
  <c r="I188" i="62"/>
  <c r="H188" i="62"/>
  <c r="G188" i="62"/>
  <c r="N187" i="62"/>
  <c r="N186" i="62" s="1"/>
  <c r="M186" i="62"/>
  <c r="L186" i="62"/>
  <c r="K186" i="62"/>
  <c r="J186" i="62"/>
  <c r="I186" i="62"/>
  <c r="H186" i="62"/>
  <c r="G186" i="62"/>
  <c r="N185" i="62"/>
  <c r="N184" i="62" s="1"/>
  <c r="M184" i="62"/>
  <c r="L184" i="62"/>
  <c r="K184" i="62"/>
  <c r="J184" i="62"/>
  <c r="I184" i="62"/>
  <c r="I183" i="62" s="1"/>
  <c r="H184" i="62"/>
  <c r="G184" i="62"/>
  <c r="N182" i="62"/>
  <c r="N181" i="62"/>
  <c r="M181" i="62"/>
  <c r="L181" i="62"/>
  <c r="K181" i="62"/>
  <c r="J181" i="62"/>
  <c r="I181" i="62"/>
  <c r="H181" i="62"/>
  <c r="G181" i="62"/>
  <c r="N180" i="62"/>
  <c r="N179" i="62"/>
  <c r="N178" i="62"/>
  <c r="N177" i="62"/>
  <c r="N176" i="62"/>
  <c r="M175" i="62"/>
  <c r="N175" i="62" s="1"/>
  <c r="L174" i="62"/>
  <c r="K174" i="62"/>
  <c r="J174" i="62"/>
  <c r="J165" i="62" s="1"/>
  <c r="I174" i="62"/>
  <c r="H174" i="62"/>
  <c r="G174" i="62"/>
  <c r="N173" i="62"/>
  <c r="N172" i="62"/>
  <c r="N171" i="62"/>
  <c r="N170" i="62"/>
  <c r="N169" i="62"/>
  <c r="N168" i="62"/>
  <c r="N167" i="62"/>
  <c r="M166" i="62"/>
  <c r="L166" i="62"/>
  <c r="L165" i="62" s="1"/>
  <c r="K166" i="62"/>
  <c r="J166" i="62"/>
  <c r="I166" i="62"/>
  <c r="H166" i="62"/>
  <c r="H165" i="62" s="1"/>
  <c r="G166" i="62"/>
  <c r="N164" i="62"/>
  <c r="N163" i="62" s="1"/>
  <c r="M163" i="62"/>
  <c r="L163" i="62"/>
  <c r="K163" i="62"/>
  <c r="J163" i="62"/>
  <c r="I163" i="62"/>
  <c r="H163" i="62"/>
  <c r="G163" i="62"/>
  <c r="N162" i="62"/>
  <c r="N161" i="62"/>
  <c r="M161" i="62"/>
  <c r="L161" i="62"/>
  <c r="K161" i="62"/>
  <c r="J161" i="62"/>
  <c r="I161" i="62"/>
  <c r="H161" i="62"/>
  <c r="G161" i="62"/>
  <c r="N160" i="62"/>
  <c r="N159" i="62" s="1"/>
  <c r="M159" i="62"/>
  <c r="L159" i="62"/>
  <c r="K159" i="62"/>
  <c r="J159" i="62"/>
  <c r="I159" i="62"/>
  <c r="H159" i="62"/>
  <c r="G159" i="62"/>
  <c r="N158" i="62"/>
  <c r="N157" i="62" s="1"/>
  <c r="M157" i="62"/>
  <c r="L157" i="62"/>
  <c r="K157" i="62"/>
  <c r="J157" i="62"/>
  <c r="I157" i="62"/>
  <c r="H157" i="62"/>
  <c r="G157" i="62"/>
  <c r="N156" i="62"/>
  <c r="N155" i="62" s="1"/>
  <c r="M155" i="62"/>
  <c r="L155" i="62"/>
  <c r="K155" i="62"/>
  <c r="J155" i="62"/>
  <c r="I155" i="62"/>
  <c r="H155" i="62"/>
  <c r="G155" i="62"/>
  <c r="N154" i="62"/>
  <c r="N153" i="62" s="1"/>
  <c r="M153" i="62"/>
  <c r="L153" i="62"/>
  <c r="K153" i="62"/>
  <c r="J153" i="62"/>
  <c r="I153" i="62"/>
  <c r="H153" i="62"/>
  <c r="G153" i="62"/>
  <c r="N152" i="62"/>
  <c r="N151" i="62" s="1"/>
  <c r="M151" i="62"/>
  <c r="L151" i="62"/>
  <c r="K151" i="62"/>
  <c r="J151" i="62"/>
  <c r="J146" i="62" s="1"/>
  <c r="I151" i="62"/>
  <c r="H151" i="62"/>
  <c r="G151" i="62"/>
  <c r="N150" i="62"/>
  <c r="N149" i="62" s="1"/>
  <c r="M149" i="62"/>
  <c r="L149" i="62"/>
  <c r="K149" i="62"/>
  <c r="J149" i="62"/>
  <c r="I149" i="62"/>
  <c r="H149" i="62"/>
  <c r="G149" i="62"/>
  <c r="N148" i="62"/>
  <c r="N147" i="62" s="1"/>
  <c r="M147" i="62"/>
  <c r="L147" i="62"/>
  <c r="K147" i="62"/>
  <c r="J147" i="62"/>
  <c r="I147" i="62"/>
  <c r="H147" i="62"/>
  <c r="H146" i="62" s="1"/>
  <c r="G147" i="62"/>
  <c r="N145" i="62"/>
  <c r="N144" i="62" s="1"/>
  <c r="M144" i="62"/>
  <c r="L144" i="62"/>
  <c r="K144" i="62"/>
  <c r="J144" i="62"/>
  <c r="I144" i="62"/>
  <c r="H144" i="62"/>
  <c r="G144" i="62"/>
  <c r="N143" i="62"/>
  <c r="N142" i="62" s="1"/>
  <c r="M142" i="62"/>
  <c r="L142" i="62"/>
  <c r="K142" i="62"/>
  <c r="J142" i="62"/>
  <c r="I142" i="62"/>
  <c r="H142" i="62"/>
  <c r="G142" i="62"/>
  <c r="N141" i="62"/>
  <c r="N140" i="62"/>
  <c r="M140" i="62"/>
  <c r="L140" i="62"/>
  <c r="K140" i="62"/>
  <c r="J140" i="62"/>
  <c r="I140" i="62"/>
  <c r="H140" i="62"/>
  <c r="G140" i="62"/>
  <c r="N139" i="62"/>
  <c r="N138" i="62" s="1"/>
  <c r="M138" i="62"/>
  <c r="L138" i="62"/>
  <c r="K138" i="62"/>
  <c r="J138" i="62"/>
  <c r="I138" i="62"/>
  <c r="H138" i="62"/>
  <c r="G138" i="62"/>
  <c r="N137" i="62"/>
  <c r="N136" i="62"/>
  <c r="M136" i="62"/>
  <c r="L136" i="62"/>
  <c r="K136" i="62"/>
  <c r="J136" i="62"/>
  <c r="I136" i="62"/>
  <c r="H136" i="62"/>
  <c r="G136" i="62"/>
  <c r="N135" i="62"/>
  <c r="N134" i="62"/>
  <c r="N133" i="62"/>
  <c r="N132" i="62"/>
  <c r="N131" i="62"/>
  <c r="M130" i="62"/>
  <c r="L130" i="62"/>
  <c r="K130" i="62"/>
  <c r="J130" i="62"/>
  <c r="I130" i="62"/>
  <c r="H130" i="62"/>
  <c r="G130" i="62"/>
  <c r="N129" i="62"/>
  <c r="N128" i="62"/>
  <c r="M128" i="62"/>
  <c r="L128" i="62"/>
  <c r="K128" i="62"/>
  <c r="J128" i="62"/>
  <c r="I128" i="62"/>
  <c r="H128" i="62"/>
  <c r="G128" i="62"/>
  <c r="N127" i="62"/>
  <c r="N126" i="62" s="1"/>
  <c r="M126" i="62"/>
  <c r="L126" i="62"/>
  <c r="K126" i="62"/>
  <c r="J126" i="62"/>
  <c r="I126" i="62"/>
  <c r="H126" i="62"/>
  <c r="G126" i="62"/>
  <c r="G125" i="62"/>
  <c r="N124" i="62"/>
  <c r="N123" i="62"/>
  <c r="M123" i="62"/>
  <c r="L123" i="62"/>
  <c r="K123" i="62"/>
  <c r="J123" i="62"/>
  <c r="I123" i="62"/>
  <c r="H123" i="62"/>
  <c r="G123" i="62"/>
  <c r="N122" i="62"/>
  <c r="N121" i="62" s="1"/>
  <c r="M121" i="62"/>
  <c r="L121" i="62"/>
  <c r="K121" i="62"/>
  <c r="J121" i="62"/>
  <c r="I121" i="62"/>
  <c r="H121" i="62"/>
  <c r="G121" i="62"/>
  <c r="I120" i="62"/>
  <c r="H120" i="62"/>
  <c r="N120" i="62" s="1"/>
  <c r="M119" i="62"/>
  <c r="L119" i="62"/>
  <c r="K119" i="62"/>
  <c r="J119" i="62"/>
  <c r="I119" i="62"/>
  <c r="I116" i="62" s="1"/>
  <c r="G119" i="62"/>
  <c r="M118" i="62"/>
  <c r="N118" i="62" s="1"/>
  <c r="L117" i="62"/>
  <c r="K117" i="62"/>
  <c r="K116" i="62" s="1"/>
  <c r="J117" i="62"/>
  <c r="I117" i="62"/>
  <c r="H117" i="62"/>
  <c r="G117" i="62"/>
  <c r="G116" i="62" s="1"/>
  <c r="N115" i="62"/>
  <c r="N114" i="62" s="1"/>
  <c r="M114" i="62"/>
  <c r="L114" i="62"/>
  <c r="K114" i="62"/>
  <c r="J114" i="62"/>
  <c r="I114" i="62"/>
  <c r="H114" i="62"/>
  <c r="G114" i="62"/>
  <c r="N113" i="62"/>
  <c r="N112" i="62"/>
  <c r="M112" i="62"/>
  <c r="L112" i="62"/>
  <c r="K112" i="62"/>
  <c r="J112" i="62"/>
  <c r="J111" i="62" s="1"/>
  <c r="I112" i="62"/>
  <c r="H112" i="62"/>
  <c r="G112" i="62"/>
  <c r="N110" i="62"/>
  <c r="N109" i="62" s="1"/>
  <c r="M109" i="62"/>
  <c r="L109" i="62"/>
  <c r="K109" i="62"/>
  <c r="J109" i="62"/>
  <c r="I109" i="62"/>
  <c r="I106" i="62" s="1"/>
  <c r="H109" i="62"/>
  <c r="G109" i="62"/>
  <c r="N108" i="62"/>
  <c r="N107" i="62"/>
  <c r="M107" i="62"/>
  <c r="L107" i="62"/>
  <c r="K107" i="62"/>
  <c r="K106" i="62" s="1"/>
  <c r="J107" i="62"/>
  <c r="J106" i="62" s="1"/>
  <c r="I107" i="62"/>
  <c r="H107" i="62"/>
  <c r="H106" i="62" s="1"/>
  <c r="G107" i="62"/>
  <c r="M106" i="62"/>
  <c r="N105" i="62"/>
  <c r="N104" i="62" s="1"/>
  <c r="M104" i="62"/>
  <c r="L104" i="62"/>
  <c r="K104" i="62"/>
  <c r="J104" i="62"/>
  <c r="I104" i="62"/>
  <c r="H104" i="62"/>
  <c r="G104" i="62"/>
  <c r="N103" i="62"/>
  <c r="N102" i="62" s="1"/>
  <c r="M102" i="62"/>
  <c r="L102" i="62"/>
  <c r="K102" i="62"/>
  <c r="J102" i="62"/>
  <c r="I102" i="62"/>
  <c r="H102" i="62"/>
  <c r="G102" i="62"/>
  <c r="N101" i="62"/>
  <c r="N100" i="62"/>
  <c r="M99" i="62"/>
  <c r="L99" i="62"/>
  <c r="K99" i="62"/>
  <c r="J99" i="62"/>
  <c r="I99" i="62"/>
  <c r="H99" i="62"/>
  <c r="G99" i="62"/>
  <c r="N98" i="62"/>
  <c r="N97" i="62" s="1"/>
  <c r="M97" i="62"/>
  <c r="L97" i="62"/>
  <c r="K97" i="62"/>
  <c r="J97" i="62"/>
  <c r="I97" i="62"/>
  <c r="H97" i="62"/>
  <c r="G97" i="62"/>
  <c r="N96" i="62"/>
  <c r="N95" i="62" s="1"/>
  <c r="M95" i="62"/>
  <c r="L95" i="62"/>
  <c r="K95" i="62"/>
  <c r="J95" i="62"/>
  <c r="I95" i="62"/>
  <c r="H95" i="62"/>
  <c r="G95" i="62"/>
  <c r="N94" i="62"/>
  <c r="N93" i="62" s="1"/>
  <c r="M93" i="62"/>
  <c r="L93" i="62"/>
  <c r="K93" i="62"/>
  <c r="J93" i="62"/>
  <c r="I93" i="62"/>
  <c r="H93" i="62"/>
  <c r="G93" i="62"/>
  <c r="N92" i="62"/>
  <c r="N91" i="62"/>
  <c r="M91" i="62"/>
  <c r="L91" i="62"/>
  <c r="K91" i="62"/>
  <c r="J91" i="62"/>
  <c r="I91" i="62"/>
  <c r="H91" i="62"/>
  <c r="G91" i="62"/>
  <c r="N90" i="62"/>
  <c r="N89" i="62" s="1"/>
  <c r="M89" i="62"/>
  <c r="M88" i="62" s="1"/>
  <c r="L89" i="62"/>
  <c r="L88" i="62" s="1"/>
  <c r="K89" i="62"/>
  <c r="J89" i="62"/>
  <c r="I89" i="62"/>
  <c r="H89" i="62"/>
  <c r="G89" i="62"/>
  <c r="N86" i="62"/>
  <c r="N85" i="62"/>
  <c r="M85" i="62"/>
  <c r="L85" i="62"/>
  <c r="K85" i="62"/>
  <c r="J85" i="62"/>
  <c r="I85" i="62"/>
  <c r="H85" i="62"/>
  <c r="G85" i="62"/>
  <c r="N84" i="62"/>
  <c r="N83" i="62" s="1"/>
  <c r="M83" i="62"/>
  <c r="L83" i="62"/>
  <c r="K83" i="62"/>
  <c r="J83" i="62"/>
  <c r="I83" i="62"/>
  <c r="H83" i="62"/>
  <c r="G83" i="62"/>
  <c r="N82" i="62"/>
  <c r="N81" i="62" s="1"/>
  <c r="M81" i="62"/>
  <c r="L81" i="62"/>
  <c r="K81" i="62"/>
  <c r="J81" i="62"/>
  <c r="I81" i="62"/>
  <c r="H81" i="62"/>
  <c r="H78" i="62" s="1"/>
  <c r="G81" i="62"/>
  <c r="N80" i="62"/>
  <c r="N79" i="62" s="1"/>
  <c r="M79" i="62"/>
  <c r="L79" i="62"/>
  <c r="K79" i="62"/>
  <c r="J79" i="62"/>
  <c r="I79" i="62"/>
  <c r="I78" i="62" s="1"/>
  <c r="H79" i="62"/>
  <c r="G79" i="62"/>
  <c r="L78" i="62"/>
  <c r="N77" i="62"/>
  <c r="N76" i="62"/>
  <c r="N75" i="62"/>
  <c r="N74" i="62"/>
  <c r="M73" i="62"/>
  <c r="L73" i="62"/>
  <c r="K73" i="62"/>
  <c r="K70" i="62" s="1"/>
  <c r="J73" i="62"/>
  <c r="I73" i="62"/>
  <c r="I70" i="62" s="1"/>
  <c r="H73" i="62"/>
  <c r="G73" i="62"/>
  <c r="G70" i="62" s="1"/>
  <c r="N72" i="62"/>
  <c r="N71" i="62"/>
  <c r="M71" i="62"/>
  <c r="M70" i="62" s="1"/>
  <c r="L71" i="62"/>
  <c r="L70" i="62" s="1"/>
  <c r="K71" i="62"/>
  <c r="J71" i="62"/>
  <c r="I71" i="62"/>
  <c r="H71" i="62"/>
  <c r="H70" i="62" s="1"/>
  <c r="G71" i="62"/>
  <c r="N69" i="62"/>
  <c r="N68" i="62"/>
  <c r="M67" i="62"/>
  <c r="L67" i="62"/>
  <c r="K67" i="62"/>
  <c r="J67" i="62"/>
  <c r="I67" i="62"/>
  <c r="H67" i="62"/>
  <c r="G67" i="62"/>
  <c r="N66" i="62"/>
  <c r="N65" i="62"/>
  <c r="N64" i="62" s="1"/>
  <c r="M64" i="62"/>
  <c r="L64" i="62"/>
  <c r="L63" i="62" s="1"/>
  <c r="K64" i="62"/>
  <c r="K63" i="62" s="1"/>
  <c r="J64" i="62"/>
  <c r="I64" i="62"/>
  <c r="I63" i="62" s="1"/>
  <c r="H64" i="62"/>
  <c r="H63" i="62" s="1"/>
  <c r="G64" i="62"/>
  <c r="N62" i="62"/>
  <c r="N61" i="62" s="1"/>
  <c r="M61" i="62"/>
  <c r="L61" i="62"/>
  <c r="K61" i="62"/>
  <c r="J61" i="62"/>
  <c r="I61" i="62"/>
  <c r="H61" i="62"/>
  <c r="H47" i="62" s="1"/>
  <c r="G61" i="62"/>
  <c r="N60" i="62"/>
  <c r="N59" i="62"/>
  <c r="N58" i="62"/>
  <c r="N57" i="62"/>
  <c r="M56" i="62"/>
  <c r="K56" i="62"/>
  <c r="K50" i="62" s="1"/>
  <c r="J56" i="62"/>
  <c r="J50" i="62" s="1"/>
  <c r="I56" i="62"/>
  <c r="I50" i="62" s="1"/>
  <c r="H56" i="62"/>
  <c r="G56" i="62"/>
  <c r="N55" i="62"/>
  <c r="N54" i="62"/>
  <c r="N53" i="62"/>
  <c r="N52" i="62"/>
  <c r="N51" i="62"/>
  <c r="M50" i="62"/>
  <c r="L50" i="62"/>
  <c r="H50" i="62"/>
  <c r="N49" i="62"/>
  <c r="N48" i="62" s="1"/>
  <c r="M48" i="62"/>
  <c r="L48" i="62"/>
  <c r="L47" i="62" s="1"/>
  <c r="K48" i="62"/>
  <c r="K47" i="62" s="1"/>
  <c r="J48" i="62"/>
  <c r="I48" i="62"/>
  <c r="H48" i="62"/>
  <c r="G48" i="62"/>
  <c r="N46" i="62"/>
  <c r="N45" i="62" s="1"/>
  <c r="M45" i="62"/>
  <c r="L45" i="62"/>
  <c r="K45" i="62"/>
  <c r="J45" i="62"/>
  <c r="I45" i="62"/>
  <c r="H45" i="62"/>
  <c r="G45" i="62"/>
  <c r="N44" i="62"/>
  <c r="N43" i="62"/>
  <c r="N42" i="62"/>
  <c r="N41" i="62"/>
  <c r="M40" i="62"/>
  <c r="L40" i="62"/>
  <c r="K40" i="62"/>
  <c r="J40" i="62"/>
  <c r="I40" i="62"/>
  <c r="H40" i="62"/>
  <c r="G40" i="62"/>
  <c r="N39" i="62"/>
  <c r="N38" i="62"/>
  <c r="M38" i="62"/>
  <c r="L38" i="62"/>
  <c r="K38" i="62"/>
  <c r="J38" i="62"/>
  <c r="I38" i="62"/>
  <c r="H38" i="62"/>
  <c r="G38" i="62"/>
  <c r="N37" i="62"/>
  <c r="N36" i="62" s="1"/>
  <c r="M36" i="62"/>
  <c r="L36" i="62"/>
  <c r="K36" i="62"/>
  <c r="J36" i="62"/>
  <c r="I36" i="62"/>
  <c r="H36" i="62"/>
  <c r="G36" i="62"/>
  <c r="N35" i="62"/>
  <c r="N34" i="62"/>
  <c r="N33" i="62"/>
  <c r="N32" i="62"/>
  <c r="N31" i="62"/>
  <c r="N30" i="62"/>
  <c r="M28" i="62"/>
  <c r="L28" i="62"/>
  <c r="K28" i="62"/>
  <c r="J28" i="62"/>
  <c r="H28" i="62"/>
  <c r="N27" i="62"/>
  <c r="N26" i="62"/>
  <c r="N25" i="62"/>
  <c r="N24" i="62"/>
  <c r="I23" i="62"/>
  <c r="N23" i="62" s="1"/>
  <c r="M22" i="62"/>
  <c r="M21" i="62" s="1"/>
  <c r="K22" i="62"/>
  <c r="K21" i="62" s="1"/>
  <c r="I22" i="62"/>
  <c r="H22" i="62"/>
  <c r="G22" i="62"/>
  <c r="G21" i="62" s="1"/>
  <c r="L21" i="62"/>
  <c r="J21" i="62"/>
  <c r="L20" i="62"/>
  <c r="G13" i="62"/>
  <c r="G12" i="62"/>
  <c r="G11" i="62"/>
  <c r="G9" i="62"/>
  <c r="F7" i="62"/>
  <c r="F6" i="62"/>
  <c r="A5" i="62"/>
  <c r="A1" i="62"/>
  <c r="A1" i="60"/>
  <c r="A2" i="60"/>
  <c r="A3" i="60"/>
  <c r="A5" i="60"/>
  <c r="E6" i="60"/>
  <c r="E7" i="60"/>
  <c r="F10" i="60"/>
  <c r="F9" i="60" s="1"/>
  <c r="F14" i="60"/>
  <c r="F19" i="60"/>
  <c r="F23" i="60"/>
  <c r="F22" i="60" s="1"/>
  <c r="D12" i="59"/>
  <c r="D11" i="59"/>
  <c r="J47" i="62" l="1"/>
  <c r="I146" i="63"/>
  <c r="J63" i="62"/>
  <c r="G106" i="62"/>
  <c r="N111" i="62"/>
  <c r="N166" i="62"/>
  <c r="J269" i="62"/>
  <c r="N287" i="62"/>
  <c r="K414" i="62"/>
  <c r="M423" i="62"/>
  <c r="K510" i="62"/>
  <c r="K485" i="62" s="1"/>
  <c r="J21" i="63"/>
  <c r="J339" i="63"/>
  <c r="J462" i="63"/>
  <c r="H510" i="63"/>
  <c r="G379" i="62"/>
  <c r="I318" i="63"/>
  <c r="J20" i="62"/>
  <c r="N73" i="62"/>
  <c r="J78" i="62"/>
  <c r="H111" i="62"/>
  <c r="M125" i="62"/>
  <c r="L146" i="62"/>
  <c r="G165" i="62"/>
  <c r="K183" i="62"/>
  <c r="G254" i="62"/>
  <c r="L258" i="62"/>
  <c r="G323" i="62"/>
  <c r="N347" i="62"/>
  <c r="J370" i="62"/>
  <c r="M486" i="62"/>
  <c r="L510" i="62"/>
  <c r="H70" i="63"/>
  <c r="J73" i="63"/>
  <c r="G183" i="63"/>
  <c r="I219" i="63"/>
  <c r="G253" i="63"/>
  <c r="I414" i="63"/>
  <c r="G432" i="63"/>
  <c r="G459" i="63"/>
  <c r="H486" i="63"/>
  <c r="H485" i="63" s="1"/>
  <c r="N379" i="62"/>
  <c r="H88" i="62"/>
  <c r="M183" i="62"/>
  <c r="I70" i="63"/>
  <c r="G111" i="63"/>
  <c r="J219" i="63"/>
  <c r="H253" i="63"/>
  <c r="I354" i="63"/>
  <c r="G370" i="63"/>
  <c r="G497" i="63"/>
  <c r="N40" i="62"/>
  <c r="M63" i="62"/>
  <c r="I88" i="62"/>
  <c r="N99" i="62"/>
  <c r="N130" i="62"/>
  <c r="N125" i="62" s="1"/>
  <c r="I165" i="62"/>
  <c r="H219" i="62"/>
  <c r="N258" i="62"/>
  <c r="I297" i="62"/>
  <c r="K379" i="62"/>
  <c r="J386" i="62"/>
  <c r="G432" i="62"/>
  <c r="G439" i="62"/>
  <c r="H478" i="62"/>
  <c r="I63" i="63"/>
  <c r="H165" i="63"/>
  <c r="J208" i="63"/>
  <c r="I231" i="63"/>
  <c r="J258" i="63"/>
  <c r="I297" i="63"/>
  <c r="J354" i="63"/>
  <c r="I370" i="63"/>
  <c r="G379" i="63"/>
  <c r="J386" i="63"/>
  <c r="I432" i="63"/>
  <c r="I459" i="63"/>
  <c r="J471" i="63"/>
  <c r="G478" i="63"/>
  <c r="N22" i="62"/>
  <c r="N67" i="62"/>
  <c r="N63" i="62" s="1"/>
  <c r="J78" i="63"/>
  <c r="H183" i="63"/>
  <c r="J201" i="63"/>
  <c r="H386" i="63"/>
  <c r="J70" i="62"/>
  <c r="M78" i="62"/>
  <c r="J88" i="62"/>
  <c r="L106" i="62"/>
  <c r="G146" i="62"/>
  <c r="N354" i="62"/>
  <c r="N337" i="62" s="1"/>
  <c r="G414" i="62"/>
  <c r="H423" i="62"/>
  <c r="G510" i="62"/>
  <c r="G63" i="63"/>
  <c r="H78" i="63"/>
  <c r="G116" i="63"/>
  <c r="H231" i="63"/>
  <c r="J280" i="63"/>
  <c r="J298" i="63"/>
  <c r="H297" i="63"/>
  <c r="H379" i="63"/>
  <c r="I403" i="63"/>
  <c r="H478" i="63"/>
  <c r="K423" i="62"/>
  <c r="K125" i="62"/>
  <c r="K219" i="62"/>
  <c r="J338" i="62"/>
  <c r="G63" i="62"/>
  <c r="L111" i="62"/>
  <c r="I125" i="62"/>
  <c r="K165" i="62"/>
  <c r="G183" i="62"/>
  <c r="N201" i="62"/>
  <c r="J240" i="62"/>
  <c r="J218" i="62" s="1"/>
  <c r="N370" i="62"/>
  <c r="L459" i="62"/>
  <c r="I486" i="62"/>
  <c r="G20" i="63"/>
  <c r="J240" i="63"/>
  <c r="J270" i="63"/>
  <c r="H414" i="63"/>
  <c r="N88" i="62"/>
  <c r="N78" i="62"/>
  <c r="N284" i="62"/>
  <c r="M280" i="62"/>
  <c r="N29" i="62"/>
  <c r="G111" i="62"/>
  <c r="K111" i="62"/>
  <c r="J116" i="62"/>
  <c r="H125" i="62"/>
  <c r="L125" i="62"/>
  <c r="I146" i="62"/>
  <c r="M146" i="62"/>
  <c r="N212" i="62"/>
  <c r="N225" i="62"/>
  <c r="H258" i="62"/>
  <c r="H269" i="62"/>
  <c r="I338" i="62"/>
  <c r="M338" i="62"/>
  <c r="I386" i="62"/>
  <c r="N462" i="62"/>
  <c r="N70" i="62"/>
  <c r="J510" i="63"/>
  <c r="I21" i="62"/>
  <c r="I20" i="62" s="1"/>
  <c r="I47" i="62"/>
  <c r="M47" i="62"/>
  <c r="N56" i="62"/>
  <c r="G78" i="62"/>
  <c r="K78" i="62"/>
  <c r="G88" i="62"/>
  <c r="G87" i="62" s="1"/>
  <c r="K88" i="62"/>
  <c r="N106" i="62"/>
  <c r="H119" i="62"/>
  <c r="H116" i="62" s="1"/>
  <c r="H87" i="62" s="1"/>
  <c r="N146" i="62"/>
  <c r="N242" i="62"/>
  <c r="G241" i="62"/>
  <c r="J258" i="62"/>
  <c r="L318" i="62"/>
  <c r="N339" i="62"/>
  <c r="N338" i="62" s="1"/>
  <c r="N386" i="62"/>
  <c r="G403" i="62"/>
  <c r="M412" i="62"/>
  <c r="N413" i="62"/>
  <c r="L19" i="62"/>
  <c r="N197" i="62"/>
  <c r="L196" i="62"/>
  <c r="L183" i="62" s="1"/>
  <c r="I111" i="62"/>
  <c r="I87" i="62" s="1"/>
  <c r="M111" i="62"/>
  <c r="L116" i="62"/>
  <c r="J125" i="62"/>
  <c r="I240" i="62"/>
  <c r="N298" i="62"/>
  <c r="G354" i="62"/>
  <c r="K354" i="62"/>
  <c r="I423" i="62"/>
  <c r="I459" i="62"/>
  <c r="M459" i="62"/>
  <c r="L478" i="62"/>
  <c r="J183" i="62"/>
  <c r="N221" i="62"/>
  <c r="N220" i="62" s="1"/>
  <c r="N219" i="62" s="1"/>
  <c r="M219" i="62"/>
  <c r="K240" i="62"/>
  <c r="G258" i="62"/>
  <c r="K258" i="62"/>
  <c r="G269" i="62"/>
  <c r="K269" i="62"/>
  <c r="N313" i="62"/>
  <c r="I318" i="62"/>
  <c r="M318" i="62"/>
  <c r="N322" i="62"/>
  <c r="J379" i="62"/>
  <c r="G395" i="62"/>
  <c r="K395" i="62"/>
  <c r="K403" i="62"/>
  <c r="N405" i="62"/>
  <c r="L408" i="62"/>
  <c r="L403" i="62" s="1"/>
  <c r="L402" i="62" s="1"/>
  <c r="J414" i="62"/>
  <c r="J423" i="62"/>
  <c r="H439" i="62"/>
  <c r="L439" i="62"/>
  <c r="J486" i="62"/>
  <c r="N486" i="62"/>
  <c r="H497" i="62"/>
  <c r="L497" i="62"/>
  <c r="G497" i="62"/>
  <c r="G485" i="62" s="1"/>
  <c r="I20" i="63"/>
  <c r="J146" i="63"/>
  <c r="J174" i="63"/>
  <c r="J196" i="63"/>
  <c r="J287" i="63"/>
  <c r="G338" i="63"/>
  <c r="J486" i="63"/>
  <c r="K146" i="62"/>
  <c r="K297" i="62"/>
  <c r="G338" i="62"/>
  <c r="K338" i="62"/>
  <c r="I354" i="62"/>
  <c r="M354" i="62"/>
  <c r="G370" i="62"/>
  <c r="K370" i="62"/>
  <c r="H386" i="62"/>
  <c r="L386" i="62"/>
  <c r="J432" i="62"/>
  <c r="N432" i="62"/>
  <c r="N454" i="62"/>
  <c r="G459" i="62"/>
  <c r="K459" i="62"/>
  <c r="J459" i="62"/>
  <c r="N471" i="62"/>
  <c r="G478" i="62"/>
  <c r="K478" i="62"/>
  <c r="N478" i="62"/>
  <c r="M497" i="62"/>
  <c r="M485" i="62" s="1"/>
  <c r="J40" i="63"/>
  <c r="J125" i="63"/>
  <c r="G146" i="63"/>
  <c r="I183" i="63"/>
  <c r="G269" i="63"/>
  <c r="J306" i="63"/>
  <c r="J297" i="63" s="1"/>
  <c r="H318" i="63"/>
  <c r="J343" i="63"/>
  <c r="J338" i="63" s="1"/>
  <c r="J337" i="63" s="1"/>
  <c r="G486" i="63"/>
  <c r="H183" i="62"/>
  <c r="I219" i="62"/>
  <c r="H231" i="62"/>
  <c r="L231" i="62"/>
  <c r="N246" i="62"/>
  <c r="G253" i="62"/>
  <c r="K253" i="62"/>
  <c r="I258" i="62"/>
  <c r="M258" i="62"/>
  <c r="I269" i="62"/>
  <c r="M269" i="62"/>
  <c r="H313" i="62"/>
  <c r="L313" i="62"/>
  <c r="K318" i="62"/>
  <c r="H379" i="62"/>
  <c r="H337" i="62" s="1"/>
  <c r="L379" i="62"/>
  <c r="L337" i="62" s="1"/>
  <c r="I395" i="62"/>
  <c r="M395" i="62"/>
  <c r="M403" i="62"/>
  <c r="M402" i="62" s="1"/>
  <c r="N411" i="62"/>
  <c r="H414" i="62"/>
  <c r="L414" i="62"/>
  <c r="L423" i="62"/>
  <c r="J439" i="62"/>
  <c r="J50" i="63"/>
  <c r="J166" i="63"/>
  <c r="J165" i="63" s="1"/>
  <c r="J192" i="63"/>
  <c r="J253" i="63"/>
  <c r="H258" i="63"/>
  <c r="I423" i="63"/>
  <c r="J497" i="63"/>
  <c r="H20" i="63"/>
  <c r="J47" i="63"/>
  <c r="J63" i="63"/>
  <c r="I78" i="63"/>
  <c r="H88" i="63"/>
  <c r="J106" i="63"/>
  <c r="I106" i="63"/>
  <c r="I125" i="63"/>
  <c r="H146" i="63"/>
  <c r="G240" i="63"/>
  <c r="G258" i="63"/>
  <c r="H338" i="63"/>
  <c r="J370" i="63"/>
  <c r="G386" i="63"/>
  <c r="J395" i="63"/>
  <c r="I395" i="63"/>
  <c r="G439" i="63"/>
  <c r="J439" i="63"/>
  <c r="J454" i="63"/>
  <c r="H459" i="63"/>
  <c r="J497" i="62"/>
  <c r="J485" i="62" s="1"/>
  <c r="N497" i="62"/>
  <c r="N485" i="62" s="1"/>
  <c r="J29" i="63"/>
  <c r="G219" i="63"/>
  <c r="J231" i="63"/>
  <c r="I269" i="63"/>
  <c r="G318" i="63"/>
  <c r="I379" i="63"/>
  <c r="G403" i="63"/>
  <c r="J403" i="63"/>
  <c r="G414" i="63"/>
  <c r="J432" i="63"/>
  <c r="I486" i="63"/>
  <c r="I485" i="63" s="1"/>
  <c r="H486" i="62"/>
  <c r="H485" i="62" s="1"/>
  <c r="L486" i="62"/>
  <c r="I510" i="62"/>
  <c r="I485" i="62" s="1"/>
  <c r="M510" i="62"/>
  <c r="H47" i="63"/>
  <c r="H63" i="63"/>
  <c r="G78" i="63"/>
  <c r="G19" i="63" s="1"/>
  <c r="H106" i="63"/>
  <c r="I111" i="63"/>
  <c r="G125" i="63"/>
  <c r="I240" i="63"/>
  <c r="I258" i="63"/>
  <c r="J318" i="63"/>
  <c r="H370" i="63"/>
  <c r="I386" i="63"/>
  <c r="H395" i="63"/>
  <c r="H423" i="63"/>
  <c r="I439" i="63"/>
  <c r="I454" i="63"/>
  <c r="G510" i="63"/>
  <c r="G10" i="62"/>
  <c r="G14" i="62" s="1"/>
  <c r="M20" i="62"/>
  <c r="K20" i="62"/>
  <c r="K19" i="62" s="1"/>
  <c r="F13" i="60"/>
  <c r="G10" i="63"/>
  <c r="G14" i="63" s="1"/>
  <c r="J28" i="63"/>
  <c r="J20" i="63" s="1"/>
  <c r="J19" i="63" s="1"/>
  <c r="J71" i="63"/>
  <c r="J70" i="63" s="1"/>
  <c r="G88" i="63"/>
  <c r="I88" i="63"/>
  <c r="I87" i="63" s="1"/>
  <c r="J91" i="63"/>
  <c r="J95" i="63"/>
  <c r="J99" i="63"/>
  <c r="J114" i="63"/>
  <c r="J111" i="63" s="1"/>
  <c r="J117" i="63"/>
  <c r="J116" i="63" s="1"/>
  <c r="J121" i="63"/>
  <c r="J459" i="63"/>
  <c r="N50" i="62"/>
  <c r="N47" i="62" s="1"/>
  <c r="J19" i="62"/>
  <c r="N28" i="62"/>
  <c r="N174" i="62"/>
  <c r="N165" i="62" s="1"/>
  <c r="N231" i="62"/>
  <c r="N21" i="62"/>
  <c r="N117" i="62"/>
  <c r="N119" i="62"/>
  <c r="N196" i="62"/>
  <c r="N183" i="62" s="1"/>
  <c r="H21" i="62"/>
  <c r="H20" i="62" s="1"/>
  <c r="H19" i="62" s="1"/>
  <c r="G28" i="62"/>
  <c r="G20" i="62" s="1"/>
  <c r="G50" i="62"/>
  <c r="G47" i="62" s="1"/>
  <c r="M117" i="62"/>
  <c r="M116" i="62" s="1"/>
  <c r="M174" i="62"/>
  <c r="M165" i="62" s="1"/>
  <c r="M87" i="62" s="1"/>
  <c r="N245" i="62"/>
  <c r="N306" i="62"/>
  <c r="N321" i="62"/>
  <c r="J337" i="62"/>
  <c r="N241" i="62"/>
  <c r="N243" i="62"/>
  <c r="M243" i="62"/>
  <c r="M240" i="62" s="1"/>
  <c r="M218" i="62" s="1"/>
  <c r="G245" i="62"/>
  <c r="G240" i="62" s="1"/>
  <c r="N254" i="62"/>
  <c r="N253" i="62" s="1"/>
  <c r="N280" i="62"/>
  <c r="N269" i="62" s="1"/>
  <c r="G306" i="62"/>
  <c r="G297" i="62" s="1"/>
  <c r="G321" i="62"/>
  <c r="G318" i="62" s="1"/>
  <c r="N323" i="62"/>
  <c r="H402" i="62"/>
  <c r="N424" i="62"/>
  <c r="N439" i="62"/>
  <c r="N404" i="62"/>
  <c r="N408" i="62"/>
  <c r="N410" i="62"/>
  <c r="N415" i="62"/>
  <c r="N414" i="62" s="1"/>
  <c r="J404" i="62"/>
  <c r="J403" i="62" s="1"/>
  <c r="N412" i="62"/>
  <c r="G424" i="62"/>
  <c r="G423" i="62" s="1"/>
  <c r="G402" i="62" s="1"/>
  <c r="N427" i="62"/>
  <c r="F30" i="60"/>
  <c r="G16" i="60" s="1"/>
  <c r="H218" i="63" l="1"/>
  <c r="G337" i="62"/>
  <c r="L87" i="62"/>
  <c r="N459" i="62"/>
  <c r="G87" i="63"/>
  <c r="L218" i="62"/>
  <c r="K218" i="62"/>
  <c r="I218" i="63"/>
  <c r="I337" i="63"/>
  <c r="H402" i="63"/>
  <c r="H337" i="63"/>
  <c r="J183" i="63"/>
  <c r="H218" i="62"/>
  <c r="G337" i="63"/>
  <c r="J87" i="62"/>
  <c r="G485" i="63"/>
  <c r="J269" i="63"/>
  <c r="J218" i="63" s="1"/>
  <c r="I19" i="62"/>
  <c r="G218" i="63"/>
  <c r="M19" i="62"/>
  <c r="I402" i="63"/>
  <c r="N297" i="62"/>
  <c r="L485" i="62"/>
  <c r="L18" i="62" s="1"/>
  <c r="I218" i="62"/>
  <c r="I402" i="62"/>
  <c r="K87" i="62"/>
  <c r="I19" i="63"/>
  <c r="I18" i="63" s="1"/>
  <c r="K402" i="62"/>
  <c r="M337" i="62"/>
  <c r="M18" i="62" s="1"/>
  <c r="J402" i="62"/>
  <c r="H87" i="63"/>
  <c r="H19" i="63"/>
  <c r="K337" i="62"/>
  <c r="K18" i="62" s="1"/>
  <c r="J485" i="63"/>
  <c r="I337" i="62"/>
  <c r="J88" i="63"/>
  <c r="J87" i="63" s="1"/>
  <c r="G19" i="62"/>
  <c r="G218" i="62"/>
  <c r="N403" i="62"/>
  <c r="N318" i="62"/>
  <c r="N116" i="62"/>
  <c r="N87" i="62" s="1"/>
  <c r="N20" i="62"/>
  <c r="N19" i="62" s="1"/>
  <c r="J18" i="62"/>
  <c r="N426" i="62"/>
  <c r="N423" i="62"/>
  <c r="G425" i="63" s="1"/>
  <c r="N240" i="62"/>
  <c r="N218" i="62" s="1"/>
  <c r="H18" i="62"/>
  <c r="G11" i="60"/>
  <c r="G15" i="60"/>
  <c r="G18" i="60"/>
  <c r="G21" i="60"/>
  <c r="G25" i="60"/>
  <c r="G27" i="60"/>
  <c r="G29" i="60"/>
  <c r="G12" i="60"/>
  <c r="G17" i="60"/>
  <c r="G28" i="60"/>
  <c r="G20" i="60"/>
  <c r="G24" i="60"/>
  <c r="G26" i="60"/>
  <c r="H18" i="63" l="1"/>
  <c r="I18" i="62"/>
  <c r="G424" i="63"/>
  <c r="G423" i="63" s="1"/>
  <c r="G402" i="63" s="1"/>
  <c r="G18" i="63" s="1"/>
  <c r="J425" i="63"/>
  <c r="J424" i="63" s="1"/>
  <c r="J423" i="63" s="1"/>
  <c r="J402" i="63" s="1"/>
  <c r="K501" i="63" s="1"/>
  <c r="K500" i="63" s="1"/>
  <c r="G18" i="62"/>
  <c r="G19" i="60"/>
  <c r="G10" i="60"/>
  <c r="G9" i="60" s="1"/>
  <c r="K512" i="63"/>
  <c r="K511" i="63" s="1"/>
  <c r="K509" i="63"/>
  <c r="K508" i="63" s="1"/>
  <c r="K505" i="63"/>
  <c r="K504" i="63" s="1"/>
  <c r="K494" i="63"/>
  <c r="K493" i="63" s="1"/>
  <c r="K492" i="63"/>
  <c r="K491" i="63" s="1"/>
  <c r="K488" i="63"/>
  <c r="K487" i="63" s="1"/>
  <c r="K449" i="63"/>
  <c r="K448" i="63" s="1"/>
  <c r="K445" i="63"/>
  <c r="K444" i="63" s="1"/>
  <c r="K441" i="63"/>
  <c r="K440" i="63" s="1"/>
  <c r="K431" i="63"/>
  <c r="K430" i="63" s="1"/>
  <c r="K427" i="63"/>
  <c r="K426" i="63" s="1"/>
  <c r="K420" i="63"/>
  <c r="K419" i="63" s="1"/>
  <c r="K416" i="63"/>
  <c r="K415" i="63" s="1"/>
  <c r="K399" i="63"/>
  <c r="K398" i="63" s="1"/>
  <c r="K392" i="63"/>
  <c r="K391" i="63" s="1"/>
  <c r="K388" i="63"/>
  <c r="K387" i="63" s="1"/>
  <c r="K385" i="63"/>
  <c r="K384" i="63" s="1"/>
  <c r="K381" i="63"/>
  <c r="K380" i="63" s="1"/>
  <c r="K378" i="63"/>
  <c r="K377" i="63" s="1"/>
  <c r="K374" i="63"/>
  <c r="K373" i="63" s="1"/>
  <c r="K360" i="63"/>
  <c r="K359" i="63"/>
  <c r="K358" i="63"/>
  <c r="K351" i="63"/>
  <c r="K350" i="63" s="1"/>
  <c r="K346" i="63"/>
  <c r="K345" i="63"/>
  <c r="K344" i="63"/>
  <c r="K336" i="63"/>
  <c r="K335" i="63" s="1"/>
  <c r="K332" i="63"/>
  <c r="K331" i="63" s="1"/>
  <c r="K328" i="63"/>
  <c r="K327" i="63" s="1"/>
  <c r="K324" i="63"/>
  <c r="K323" i="63" s="1"/>
  <c r="K320" i="63"/>
  <c r="K319" i="63" s="1"/>
  <c r="K317" i="63"/>
  <c r="K316" i="63" s="1"/>
  <c r="K305" i="63"/>
  <c r="K304" i="63"/>
  <c r="K303" i="63"/>
  <c r="K302" i="63"/>
  <c r="K482" i="63"/>
  <c r="K481" i="63" s="1"/>
  <c r="K475" i="63"/>
  <c r="K474" i="63"/>
  <c r="K473" i="63"/>
  <c r="K472" i="63"/>
  <c r="K468" i="63"/>
  <c r="K467" i="63" s="1"/>
  <c r="K464" i="63"/>
  <c r="K463" i="63"/>
  <c r="K456" i="63"/>
  <c r="K455" i="63" s="1"/>
  <c r="K438" i="63"/>
  <c r="K437" i="63" s="1"/>
  <c r="K434" i="63"/>
  <c r="K433" i="63" s="1"/>
  <c r="K413" i="63"/>
  <c r="K412" i="63" s="1"/>
  <c r="K409" i="63"/>
  <c r="K408" i="63" s="1"/>
  <c r="K405" i="63"/>
  <c r="K404" i="63" s="1"/>
  <c r="K296" i="63"/>
  <c r="K295" i="63" s="1"/>
  <c r="K286" i="63"/>
  <c r="K285" i="63"/>
  <c r="K284" i="63"/>
  <c r="K283" i="63"/>
  <c r="K282" i="63"/>
  <c r="K281" i="63"/>
  <c r="K275" i="63"/>
  <c r="K274" i="63"/>
  <c r="K273" i="63"/>
  <c r="K272" i="63"/>
  <c r="K271" i="63"/>
  <c r="K268" i="63"/>
  <c r="K267" i="63" s="1"/>
  <c r="K264" i="63"/>
  <c r="K263" i="63" s="1"/>
  <c r="K260" i="63"/>
  <c r="K259" i="63" s="1"/>
  <c r="K257" i="63"/>
  <c r="K256" i="63" s="1"/>
  <c r="K250" i="63"/>
  <c r="K249" i="63" s="1"/>
  <c r="K246" i="63"/>
  <c r="K245" i="63" s="1"/>
  <c r="K242" i="63"/>
  <c r="K241" i="63" s="1"/>
  <c r="K239" i="63"/>
  <c r="K238" i="63" s="1"/>
  <c r="K235" i="63"/>
  <c r="K234" i="63" s="1"/>
  <c r="K228" i="63"/>
  <c r="K227" i="63"/>
  <c r="K226" i="63"/>
  <c r="K222" i="63"/>
  <c r="K221" i="63"/>
  <c r="K220" i="63" s="1"/>
  <c r="K211" i="63"/>
  <c r="K210" i="63"/>
  <c r="K209" i="63"/>
  <c r="K200" i="63"/>
  <c r="K199" i="63"/>
  <c r="K198" i="63"/>
  <c r="K197" i="63"/>
  <c r="K191" i="63"/>
  <c r="K190" i="63" s="1"/>
  <c r="K187" i="63"/>
  <c r="K186" i="63" s="1"/>
  <c r="K180" i="63"/>
  <c r="K179" i="63"/>
  <c r="K178" i="63"/>
  <c r="K177" i="63"/>
  <c r="K176" i="63"/>
  <c r="K175" i="63"/>
  <c r="K162" i="63"/>
  <c r="K161" i="63" s="1"/>
  <c r="K158" i="63"/>
  <c r="K157" i="63" s="1"/>
  <c r="K154" i="63"/>
  <c r="K153" i="63" s="1"/>
  <c r="K150" i="63"/>
  <c r="K149" i="63" s="1"/>
  <c r="K301" i="63"/>
  <c r="K300" i="63"/>
  <c r="K299" i="63"/>
  <c r="K124" i="63"/>
  <c r="K123" i="63" s="1"/>
  <c r="K120" i="63"/>
  <c r="K119" i="63" s="1"/>
  <c r="K113" i="63"/>
  <c r="K112" i="63" s="1"/>
  <c r="K98" i="63"/>
  <c r="K97" i="63" s="1"/>
  <c r="K94" i="63"/>
  <c r="K93" i="63" s="1"/>
  <c r="K90" i="63"/>
  <c r="K89" i="63" s="1"/>
  <c r="K77" i="63"/>
  <c r="K76" i="63"/>
  <c r="K75" i="63"/>
  <c r="K74" i="63"/>
  <c r="K143" i="63"/>
  <c r="K142" i="63" s="1"/>
  <c r="K139" i="63"/>
  <c r="K138" i="63" s="1"/>
  <c r="K135" i="63"/>
  <c r="K134" i="63"/>
  <c r="K133" i="63"/>
  <c r="K132" i="63"/>
  <c r="K131" i="63"/>
  <c r="K127" i="63"/>
  <c r="K126" i="63" s="1"/>
  <c r="K110" i="63"/>
  <c r="K109" i="63" s="1"/>
  <c r="K103" i="63"/>
  <c r="K102" i="63" s="1"/>
  <c r="K84" i="63"/>
  <c r="K83" i="63" s="1"/>
  <c r="K80" i="63"/>
  <c r="K79" i="63" s="1"/>
  <c r="K66" i="63"/>
  <c r="K65" i="63"/>
  <c r="K60" i="63"/>
  <c r="K59" i="63"/>
  <c r="K58" i="63"/>
  <c r="K57" i="63"/>
  <c r="K56" i="63"/>
  <c r="K55" i="63"/>
  <c r="K54" i="63"/>
  <c r="K53" i="63"/>
  <c r="K52" i="63"/>
  <c r="K51" i="63"/>
  <c r="K44" i="63"/>
  <c r="K43" i="63"/>
  <c r="K42" i="63"/>
  <c r="K41" i="63"/>
  <c r="K37" i="63"/>
  <c r="K36" i="63" s="1"/>
  <c r="K25" i="63"/>
  <c r="K34" i="63"/>
  <c r="K22" i="63"/>
  <c r="K26" i="63"/>
  <c r="K31" i="63"/>
  <c r="K35" i="63"/>
  <c r="K49" i="63"/>
  <c r="K48" i="63" s="1"/>
  <c r="K23" i="63"/>
  <c r="K32" i="63"/>
  <c r="K62" i="63"/>
  <c r="K61" i="63" s="1"/>
  <c r="K72" i="63"/>
  <c r="K71" i="63" s="1"/>
  <c r="K96" i="63"/>
  <c r="K95" i="63" s="1"/>
  <c r="K115" i="63"/>
  <c r="K114" i="63" s="1"/>
  <c r="K122" i="63"/>
  <c r="K121" i="63" s="1"/>
  <c r="K152" i="63"/>
  <c r="K151" i="63" s="1"/>
  <c r="K160" i="63"/>
  <c r="K159" i="63" s="1"/>
  <c r="K168" i="63"/>
  <c r="K172" i="63"/>
  <c r="K194" i="63"/>
  <c r="K204" i="63"/>
  <c r="K214" i="63"/>
  <c r="K224" i="63"/>
  <c r="K223" i="63" s="1"/>
  <c r="K244" i="63"/>
  <c r="K243" i="63" s="1"/>
  <c r="K252" i="63"/>
  <c r="K251" i="63" s="1"/>
  <c r="K266" i="63"/>
  <c r="K265" i="63" s="1"/>
  <c r="K86" i="63"/>
  <c r="K85" i="63" s="1"/>
  <c r="K101" i="63"/>
  <c r="K108" i="63"/>
  <c r="K107" i="63" s="1"/>
  <c r="K106" i="63" s="1"/>
  <c r="K129" i="63"/>
  <c r="K128" i="63" s="1"/>
  <c r="K141" i="63"/>
  <c r="K140" i="63" s="1"/>
  <c r="K167" i="63"/>
  <c r="K171" i="63"/>
  <c r="K185" i="63"/>
  <c r="K184" i="63" s="1"/>
  <c r="K193" i="63"/>
  <c r="K203" i="63"/>
  <c r="K207" i="63"/>
  <c r="K215" i="63"/>
  <c r="K233" i="63"/>
  <c r="K232" i="63" s="1"/>
  <c r="K255" i="63"/>
  <c r="K254" i="63" s="1"/>
  <c r="K279" i="63"/>
  <c r="K290" i="63"/>
  <c r="K294" i="63"/>
  <c r="K310" i="63"/>
  <c r="K322" i="63"/>
  <c r="K321" i="63" s="1"/>
  <c r="K330" i="63"/>
  <c r="K329" i="63" s="1"/>
  <c r="K342" i="63"/>
  <c r="K356" i="63"/>
  <c r="K355" i="63" s="1"/>
  <c r="K364" i="63"/>
  <c r="K372" i="63"/>
  <c r="K371" i="63" s="1"/>
  <c r="K291" i="63"/>
  <c r="K307" i="63"/>
  <c r="K311" i="63"/>
  <c r="K341" i="63"/>
  <c r="K353" i="63"/>
  <c r="K352" i="63" s="1"/>
  <c r="K367" i="63"/>
  <c r="K383" i="63"/>
  <c r="K382" i="63" s="1"/>
  <c r="K390" i="63"/>
  <c r="K389" i="63" s="1"/>
  <c r="K397" i="63"/>
  <c r="K396" i="63" s="1"/>
  <c r="K422" i="63"/>
  <c r="K421" i="63" s="1"/>
  <c r="K429" i="63"/>
  <c r="K428" i="63" s="1"/>
  <c r="K447" i="63"/>
  <c r="K446" i="63" s="1"/>
  <c r="K490" i="63"/>
  <c r="K489" i="63" s="1"/>
  <c r="K503" i="63"/>
  <c r="K502" i="63" s="1"/>
  <c r="K407" i="63"/>
  <c r="K406" i="63" s="1"/>
  <c r="K436" i="63"/>
  <c r="K435" i="63" s="1"/>
  <c r="K461" i="63"/>
  <c r="K460" i="63" s="1"/>
  <c r="K470" i="63"/>
  <c r="K469" i="63" s="1"/>
  <c r="K480" i="63"/>
  <c r="K479" i="63" s="1"/>
  <c r="K496" i="63"/>
  <c r="K495" i="63" s="1"/>
  <c r="K30" i="63"/>
  <c r="K24" i="63"/>
  <c r="K29" i="63"/>
  <c r="K33" i="63"/>
  <c r="K39" i="63"/>
  <c r="K38" i="63" s="1"/>
  <c r="K27" i="63"/>
  <c r="K46" i="63"/>
  <c r="K45" i="63" s="1"/>
  <c r="K69" i="63"/>
  <c r="K92" i="63"/>
  <c r="K91" i="63" s="1"/>
  <c r="K100" i="63"/>
  <c r="K99" i="63" s="1"/>
  <c r="K118" i="63"/>
  <c r="K117" i="63" s="1"/>
  <c r="K148" i="63"/>
  <c r="K147" i="63" s="1"/>
  <c r="K156" i="63"/>
  <c r="K155" i="63" s="1"/>
  <c r="K164" i="63"/>
  <c r="K163" i="63" s="1"/>
  <c r="K170" i="63"/>
  <c r="K182" i="63"/>
  <c r="K181" i="63" s="1"/>
  <c r="K202" i="63"/>
  <c r="K206" i="63"/>
  <c r="K216" i="63"/>
  <c r="K230" i="63"/>
  <c r="K229" i="63" s="1"/>
  <c r="K248" i="63"/>
  <c r="K247" i="63" s="1"/>
  <c r="K262" i="63"/>
  <c r="K261" i="63" s="1"/>
  <c r="K278" i="63"/>
  <c r="K68" i="63"/>
  <c r="K67" i="63" s="1"/>
  <c r="K82" i="63"/>
  <c r="K81" i="63" s="1"/>
  <c r="K105" i="63"/>
  <c r="K104" i="63" s="1"/>
  <c r="K137" i="63"/>
  <c r="K136" i="63" s="1"/>
  <c r="K145" i="63"/>
  <c r="K144" i="63" s="1"/>
  <c r="K169" i="63"/>
  <c r="K173" i="63"/>
  <c r="K189" i="63"/>
  <c r="K188" i="63" s="1"/>
  <c r="K195" i="63"/>
  <c r="K205" i="63"/>
  <c r="K213" i="63"/>
  <c r="K217" i="63"/>
  <c r="K237" i="63"/>
  <c r="K236" i="63" s="1"/>
  <c r="K277" i="63"/>
  <c r="K288" i="63"/>
  <c r="K292" i="63"/>
  <c r="K308" i="63"/>
  <c r="K312" i="63"/>
  <c r="K326" i="63"/>
  <c r="K325" i="63" s="1"/>
  <c r="K334" i="63"/>
  <c r="K333" i="63" s="1"/>
  <c r="K340" i="63"/>
  <c r="K348" i="63"/>
  <c r="K362" i="63"/>
  <c r="K368" i="63"/>
  <c r="K376" i="63"/>
  <c r="K375" i="63" s="1"/>
  <c r="K289" i="63"/>
  <c r="K293" i="63"/>
  <c r="K309" i="63"/>
  <c r="K315" i="63"/>
  <c r="K314" i="63" s="1"/>
  <c r="K349" i="63"/>
  <c r="K363" i="63"/>
  <c r="K369" i="63"/>
  <c r="K394" i="63"/>
  <c r="K393" i="63" s="1"/>
  <c r="K401" i="63"/>
  <c r="K400" i="63" s="1"/>
  <c r="K418" i="63"/>
  <c r="K417" i="63" s="1"/>
  <c r="K425" i="63"/>
  <c r="K424" i="63" s="1"/>
  <c r="K443" i="63"/>
  <c r="K442" i="63" s="1"/>
  <c r="K451" i="63"/>
  <c r="K450" i="63" s="1"/>
  <c r="K499" i="63"/>
  <c r="K498" i="63" s="1"/>
  <c r="K507" i="63"/>
  <c r="K506" i="63" s="1"/>
  <c r="K411" i="63"/>
  <c r="K410" i="63" s="1"/>
  <c r="K458" i="63"/>
  <c r="K457" i="63" s="1"/>
  <c r="K466" i="63"/>
  <c r="K465" i="63" s="1"/>
  <c r="K477" i="63"/>
  <c r="K476" i="63" s="1"/>
  <c r="K484" i="63"/>
  <c r="K483" i="63" s="1"/>
  <c r="K514" i="63"/>
  <c r="K513" i="63" s="1"/>
  <c r="N402" i="62"/>
  <c r="N18" i="62" s="1"/>
  <c r="G23" i="60"/>
  <c r="G22" i="60" s="1"/>
  <c r="G14" i="60"/>
  <c r="E12" i="59"/>
  <c r="D14" i="59"/>
  <c r="D13" i="59" s="1"/>
  <c r="D17" i="59"/>
  <c r="E17" i="59" s="1"/>
  <c r="C10" i="59"/>
  <c r="K10" i="59"/>
  <c r="E11" i="59"/>
  <c r="C13" i="59"/>
  <c r="K13" i="59"/>
  <c r="C15" i="59"/>
  <c r="K15" i="59"/>
  <c r="D16" i="59"/>
  <c r="E16" i="59"/>
  <c r="I16" i="59" s="1"/>
  <c r="E18" i="59"/>
  <c r="F18" i="59" s="1"/>
  <c r="G18" i="59"/>
  <c r="E19" i="59"/>
  <c r="F19" i="59" s="1"/>
  <c r="E20" i="59"/>
  <c r="G20" i="59" s="1"/>
  <c r="E21" i="59"/>
  <c r="F21" i="59" s="1"/>
  <c r="E22" i="59"/>
  <c r="G22" i="59" s="1"/>
  <c r="E23" i="59"/>
  <c r="F23" i="59" s="1"/>
  <c r="E25" i="59"/>
  <c r="I25" i="59" s="1"/>
  <c r="F25" i="59"/>
  <c r="E26" i="59"/>
  <c r="F26" i="59" s="1"/>
  <c r="E27" i="59"/>
  <c r="G27" i="59" s="1"/>
  <c r="F27" i="59"/>
  <c r="E28" i="59"/>
  <c r="F28" i="59" s="1"/>
  <c r="C29" i="59"/>
  <c r="C24" i="59" s="1"/>
  <c r="D29" i="59"/>
  <c r="D24" i="59" s="1"/>
  <c r="K29" i="59"/>
  <c r="K24" i="59" s="1"/>
  <c r="E30" i="59"/>
  <c r="F30" i="59" s="1"/>
  <c r="G30" i="59"/>
  <c r="E31" i="59"/>
  <c r="F31" i="59" s="1"/>
  <c r="G31" i="59"/>
  <c r="E32" i="59"/>
  <c r="F32" i="59" s="1"/>
  <c r="E33" i="59"/>
  <c r="H33" i="59" s="1"/>
  <c r="F33" i="59"/>
  <c r="G33" i="59"/>
  <c r="I33" i="59"/>
  <c r="C35" i="59"/>
  <c r="D35" i="59"/>
  <c r="K35" i="59"/>
  <c r="E36" i="59"/>
  <c r="F36" i="59" s="1"/>
  <c r="F35" i="59" s="1"/>
  <c r="I36" i="59"/>
  <c r="I35" i="59" s="1"/>
  <c r="G36" i="59" l="1"/>
  <c r="G35" i="59" s="1"/>
  <c r="G16" i="59"/>
  <c r="F20" i="59"/>
  <c r="H31" i="59"/>
  <c r="F22" i="59"/>
  <c r="I32" i="59"/>
  <c r="H36" i="59"/>
  <c r="H35" i="59" s="1"/>
  <c r="G32" i="59"/>
  <c r="G29" i="59" s="1"/>
  <c r="H18" i="59"/>
  <c r="K276" i="63"/>
  <c r="K64" i="63"/>
  <c r="K339" i="63"/>
  <c r="K212" i="63"/>
  <c r="K253" i="63"/>
  <c r="K40" i="63"/>
  <c r="K50" i="63"/>
  <c r="K47" i="63" s="1"/>
  <c r="K73" i="63"/>
  <c r="K70" i="63" s="1"/>
  <c r="K462" i="63"/>
  <c r="I22" i="59"/>
  <c r="I20" i="59"/>
  <c r="I28" i="59"/>
  <c r="H27" i="59"/>
  <c r="I26" i="59"/>
  <c r="H25" i="59"/>
  <c r="I23" i="59"/>
  <c r="H22" i="59"/>
  <c r="I21" i="59"/>
  <c r="H20" i="59"/>
  <c r="K313" i="63"/>
  <c r="K298" i="63"/>
  <c r="K225" i="63"/>
  <c r="K219" i="63" s="1"/>
  <c r="K270" i="63"/>
  <c r="K343" i="63"/>
  <c r="K357" i="63"/>
  <c r="K497" i="63"/>
  <c r="I27" i="59"/>
  <c r="I31" i="59"/>
  <c r="I30" i="59"/>
  <c r="E29" i="59"/>
  <c r="E24" i="59" s="1"/>
  <c r="G28" i="59"/>
  <c r="G26" i="59"/>
  <c r="G25" i="59"/>
  <c r="G23" i="59"/>
  <c r="G21" i="59"/>
  <c r="I18" i="59"/>
  <c r="K453" i="63"/>
  <c r="K452" i="63" s="1"/>
  <c r="K439" i="63" s="1"/>
  <c r="K423" i="63"/>
  <c r="K116" i="63"/>
  <c r="G13" i="60"/>
  <c r="G30" i="60" s="1"/>
  <c r="K347" i="63"/>
  <c r="K201" i="63"/>
  <c r="K28" i="63"/>
  <c r="K478" i="63"/>
  <c r="K395" i="63"/>
  <c r="K231" i="63"/>
  <c r="K192" i="63"/>
  <c r="K130" i="63"/>
  <c r="K125" i="63" s="1"/>
  <c r="K111" i="63"/>
  <c r="K174" i="63"/>
  <c r="K196" i="63"/>
  <c r="K208" i="63"/>
  <c r="K240" i="63"/>
  <c r="K258" i="63"/>
  <c r="K280" i="63"/>
  <c r="K432" i="63"/>
  <c r="K454" i="63"/>
  <c r="K471" i="63"/>
  <c r="K318" i="63"/>
  <c r="K379" i="63"/>
  <c r="K386" i="63"/>
  <c r="K361" i="63"/>
  <c r="K287" i="63"/>
  <c r="K146" i="63"/>
  <c r="K366" i="63"/>
  <c r="K365" i="63" s="1"/>
  <c r="K306" i="63"/>
  <c r="K370" i="63"/>
  <c r="K183" i="63"/>
  <c r="K166" i="63"/>
  <c r="K21" i="63"/>
  <c r="K63" i="63"/>
  <c r="K78" i="63"/>
  <c r="K88" i="63"/>
  <c r="K403" i="63"/>
  <c r="K414" i="63"/>
  <c r="K486" i="63"/>
  <c r="K510" i="63"/>
  <c r="O512" i="62"/>
  <c r="O511" i="62" s="1"/>
  <c r="O509" i="62"/>
  <c r="O508" i="62" s="1"/>
  <c r="O505" i="62"/>
  <c r="O504" i="62" s="1"/>
  <c r="O501" i="62"/>
  <c r="O500" i="62" s="1"/>
  <c r="O494" i="62"/>
  <c r="O493" i="62" s="1"/>
  <c r="O490" i="62"/>
  <c r="O489" i="62" s="1"/>
  <c r="O477" i="62"/>
  <c r="O476" i="62" s="1"/>
  <c r="O461" i="62"/>
  <c r="O460" i="62" s="1"/>
  <c r="O420" i="62"/>
  <c r="O419" i="62" s="1"/>
  <c r="O407" i="62"/>
  <c r="O406" i="62" s="1"/>
  <c r="O484" i="62"/>
  <c r="O483" i="62" s="1"/>
  <c r="O480" i="62"/>
  <c r="O479" i="62" s="1"/>
  <c r="O470" i="62"/>
  <c r="O469" i="62" s="1"/>
  <c r="O466" i="62"/>
  <c r="O465" i="62" s="1"/>
  <c r="O458" i="62"/>
  <c r="O457" i="62" s="1"/>
  <c r="O451" i="62"/>
  <c r="O450" i="62" s="1"/>
  <c r="O447" i="62"/>
  <c r="O446" i="62" s="1"/>
  <c r="O443" i="62"/>
  <c r="O442" i="62" s="1"/>
  <c r="O436" i="62"/>
  <c r="O435" i="62" s="1"/>
  <c r="O429" i="62"/>
  <c r="O428" i="62" s="1"/>
  <c r="O399" i="62"/>
  <c r="O398" i="62" s="1"/>
  <c r="O394" i="62"/>
  <c r="O393" i="62" s="1"/>
  <c r="O390" i="62"/>
  <c r="O389" i="62" s="1"/>
  <c r="O383" i="62"/>
  <c r="O382" i="62" s="1"/>
  <c r="O376" i="62"/>
  <c r="O375" i="62" s="1"/>
  <c r="O372" i="62"/>
  <c r="O371" i="62" s="1"/>
  <c r="O369" i="62"/>
  <c r="O368" i="62"/>
  <c r="O367" i="62"/>
  <c r="O364" i="62"/>
  <c r="O363" i="62"/>
  <c r="O362" i="62"/>
  <c r="O356" i="62"/>
  <c r="O355" i="62" s="1"/>
  <c r="O353" i="62"/>
  <c r="O352" i="62" s="1"/>
  <c r="O349" i="62"/>
  <c r="O348" i="62"/>
  <c r="O342" i="62"/>
  <c r="O341" i="62"/>
  <c r="O340" i="62"/>
  <c r="O334" i="62"/>
  <c r="O333" i="62" s="1"/>
  <c r="O330" i="62"/>
  <c r="O329" i="62" s="1"/>
  <c r="O326" i="62"/>
  <c r="O325" i="62" s="1"/>
  <c r="O320" i="62"/>
  <c r="O319" i="62" s="1"/>
  <c r="O317" i="62"/>
  <c r="O316" i="62" s="1"/>
  <c r="O305" i="62"/>
  <c r="O304" i="62"/>
  <c r="O303" i="62"/>
  <c r="O302" i="62"/>
  <c r="O301" i="62"/>
  <c r="O300" i="62"/>
  <c r="O299" i="62"/>
  <c r="O296" i="62"/>
  <c r="O295" i="62" s="1"/>
  <c r="O286" i="62"/>
  <c r="O285" i="62"/>
  <c r="O282" i="62"/>
  <c r="O281" i="62"/>
  <c r="O275" i="62"/>
  <c r="O274" i="62"/>
  <c r="O273" i="62"/>
  <c r="O272" i="62"/>
  <c r="O271" i="62"/>
  <c r="O268" i="62"/>
  <c r="O267" i="62" s="1"/>
  <c r="O264" i="62"/>
  <c r="O263" i="62" s="1"/>
  <c r="O260" i="62"/>
  <c r="O259" i="62" s="1"/>
  <c r="O257" i="62"/>
  <c r="O256" i="62" s="1"/>
  <c r="O252" i="62"/>
  <c r="O251" i="62" s="1"/>
  <c r="O248" i="62"/>
  <c r="O247" i="62" s="1"/>
  <c r="O211" i="62"/>
  <c r="O210" i="62"/>
  <c r="O209" i="62"/>
  <c r="O200" i="62"/>
  <c r="O199" i="62"/>
  <c r="O198" i="62"/>
  <c r="O191" i="62"/>
  <c r="O190" i="62" s="1"/>
  <c r="O187" i="62"/>
  <c r="O186" i="62" s="1"/>
  <c r="O180" i="62"/>
  <c r="O179" i="62"/>
  <c r="O178" i="62"/>
  <c r="O177" i="62"/>
  <c r="O176" i="62"/>
  <c r="O173" i="62"/>
  <c r="O172" i="62"/>
  <c r="O171" i="62"/>
  <c r="O170" i="62"/>
  <c r="O169" i="62"/>
  <c r="O168" i="62"/>
  <c r="O167" i="62"/>
  <c r="O164" i="62"/>
  <c r="O163" i="62" s="1"/>
  <c r="O160" i="62"/>
  <c r="O159" i="62" s="1"/>
  <c r="O156" i="62"/>
  <c r="O155" i="62" s="1"/>
  <c r="O152" i="62"/>
  <c r="O151" i="62" s="1"/>
  <c r="O148" i="62"/>
  <c r="O147" i="62" s="1"/>
  <c r="O145" i="62"/>
  <c r="O144" i="62" s="1"/>
  <c r="O141" i="62"/>
  <c r="O140" i="62" s="1"/>
  <c r="O137" i="62"/>
  <c r="O136" i="62" s="1"/>
  <c r="O129" i="62"/>
  <c r="O128" i="62" s="1"/>
  <c r="O122" i="62"/>
  <c r="O121" i="62" s="1"/>
  <c r="O113" i="62"/>
  <c r="O112" i="62" s="1"/>
  <c r="O110" i="62"/>
  <c r="O109" i="62" s="1"/>
  <c r="O103" i="62"/>
  <c r="O102" i="62" s="1"/>
  <c r="O98" i="62"/>
  <c r="O97" i="62" s="1"/>
  <c r="O94" i="62"/>
  <c r="O93" i="62" s="1"/>
  <c r="O90" i="62"/>
  <c r="O89" i="62" s="1"/>
  <c r="O84" i="62"/>
  <c r="O83" i="62" s="1"/>
  <c r="O80" i="62"/>
  <c r="O79" i="62" s="1"/>
  <c r="O77" i="62"/>
  <c r="O76" i="62"/>
  <c r="O75" i="62"/>
  <c r="O74" i="62"/>
  <c r="O66" i="62"/>
  <c r="O65" i="62"/>
  <c r="O62" i="62"/>
  <c r="O61" i="62" s="1"/>
  <c r="O49" i="62"/>
  <c r="O48" i="62" s="1"/>
  <c r="O46" i="62"/>
  <c r="O45" i="62" s="1"/>
  <c r="O39" i="62"/>
  <c r="O38" i="62" s="1"/>
  <c r="O35" i="62"/>
  <c r="O34" i="62"/>
  <c r="O33" i="62"/>
  <c r="O32" i="62"/>
  <c r="O31" i="62"/>
  <c r="O30" i="62"/>
  <c r="O27" i="62"/>
  <c r="O26" i="62"/>
  <c r="O25" i="62"/>
  <c r="O24" i="62"/>
  <c r="O239" i="62"/>
  <c r="O238" i="62" s="1"/>
  <c r="O235" i="62"/>
  <c r="O234" i="62" s="1"/>
  <c r="O228" i="62"/>
  <c r="O227" i="62"/>
  <c r="O226" i="62"/>
  <c r="O222" i="62"/>
  <c r="O37" i="62"/>
  <c r="O36" i="62" s="1"/>
  <c r="O59" i="62"/>
  <c r="O44" i="62"/>
  <c r="O53" i="62"/>
  <c r="O58" i="62"/>
  <c r="O68" i="62"/>
  <c r="O82" i="62"/>
  <c r="O81" i="62" s="1"/>
  <c r="O92" i="62"/>
  <c r="O91" i="62" s="1"/>
  <c r="O100" i="62"/>
  <c r="O124" i="62"/>
  <c r="O123" i="62" s="1"/>
  <c r="O134" i="62"/>
  <c r="O154" i="62"/>
  <c r="O153" i="62" s="1"/>
  <c r="O162" i="62"/>
  <c r="O161" i="62" s="1"/>
  <c r="O202" i="62"/>
  <c r="O206" i="62"/>
  <c r="O216" i="62"/>
  <c r="O22" i="62"/>
  <c r="O41" i="62"/>
  <c r="O52" i="62"/>
  <c r="O57" i="62"/>
  <c r="O105" i="62"/>
  <c r="O104" i="62" s="1"/>
  <c r="O118" i="62"/>
  <c r="O117" i="62" s="1"/>
  <c r="O127" i="62"/>
  <c r="O126" i="62" s="1"/>
  <c r="O133" i="62"/>
  <c r="O139" i="62"/>
  <c r="O138" i="62" s="1"/>
  <c r="O189" i="62"/>
  <c r="O188" i="62" s="1"/>
  <c r="O195" i="62"/>
  <c r="O205" i="62"/>
  <c r="O213" i="62"/>
  <c r="O217" i="62"/>
  <c r="O255" i="62"/>
  <c r="O254" i="62" s="1"/>
  <c r="O283" i="62"/>
  <c r="O290" i="62"/>
  <c r="O294" i="62"/>
  <c r="O310" i="62"/>
  <c r="O322" i="62"/>
  <c r="O321" i="62" s="1"/>
  <c r="O328" i="62"/>
  <c r="O327" i="62" s="1"/>
  <c r="O336" i="62"/>
  <c r="O335" i="62" s="1"/>
  <c r="O346" i="62"/>
  <c r="O360" i="62"/>
  <c r="O378" i="62"/>
  <c r="O377" i="62" s="1"/>
  <c r="O392" i="62"/>
  <c r="O391" i="62" s="1"/>
  <c r="O230" i="62"/>
  <c r="O229" i="62" s="1"/>
  <c r="O237" i="62"/>
  <c r="O236" i="62" s="1"/>
  <c r="O262" i="62"/>
  <c r="O261" i="62" s="1"/>
  <c r="O277" i="62"/>
  <c r="O284" i="62"/>
  <c r="O291" i="62"/>
  <c r="O311" i="62"/>
  <c r="O345" i="62"/>
  <c r="O359" i="62"/>
  <c r="O385" i="62"/>
  <c r="O384" i="62" s="1"/>
  <c r="O397" i="62"/>
  <c r="O396" i="62" s="1"/>
  <c r="O422" i="62"/>
  <c r="O421" i="62" s="1"/>
  <c r="O405" i="62"/>
  <c r="O404" i="62" s="1"/>
  <c r="O409" i="62"/>
  <c r="O408" i="62" s="1"/>
  <c r="O413" i="62"/>
  <c r="O412" i="62" s="1"/>
  <c r="O463" i="62"/>
  <c r="O475" i="62"/>
  <c r="O503" i="62"/>
  <c r="O502" i="62" s="1"/>
  <c r="O434" i="62"/>
  <c r="O433" i="62" s="1"/>
  <c r="O441" i="62"/>
  <c r="O440" i="62" s="1"/>
  <c r="O449" i="62"/>
  <c r="O448" i="62" s="1"/>
  <c r="O456" i="62"/>
  <c r="O455" i="62" s="1"/>
  <c r="O454" i="62" s="1"/>
  <c r="O468" i="62"/>
  <c r="O467" i="62" s="1"/>
  <c r="O474" i="62"/>
  <c r="O488" i="62"/>
  <c r="O487" i="62" s="1"/>
  <c r="O496" i="62"/>
  <c r="O495" i="62" s="1"/>
  <c r="O23" i="62"/>
  <c r="O43" i="62"/>
  <c r="O56" i="62"/>
  <c r="O29" i="62"/>
  <c r="O42" i="62"/>
  <c r="O51" i="62"/>
  <c r="O55" i="62"/>
  <c r="O60" i="62"/>
  <c r="O72" i="62"/>
  <c r="O71" i="62" s="1"/>
  <c r="O86" i="62"/>
  <c r="O85" i="62" s="1"/>
  <c r="O96" i="62"/>
  <c r="O95" i="62" s="1"/>
  <c r="O108" i="62"/>
  <c r="O107" i="62" s="1"/>
  <c r="O106" i="62" s="1"/>
  <c r="O132" i="62"/>
  <c r="O150" i="62"/>
  <c r="O149" i="62" s="1"/>
  <c r="O158" i="62"/>
  <c r="O157" i="62" s="1"/>
  <c r="O175" i="62"/>
  <c r="O182" i="62"/>
  <c r="O181" i="62" s="1"/>
  <c r="O194" i="62"/>
  <c r="O204" i="62"/>
  <c r="O214" i="62"/>
  <c r="O221" i="62"/>
  <c r="O220" i="62" s="1"/>
  <c r="O54" i="62"/>
  <c r="O69" i="62"/>
  <c r="O101" i="62"/>
  <c r="O115" i="62"/>
  <c r="O114" i="62" s="1"/>
  <c r="O120" i="62"/>
  <c r="O119" i="62" s="1"/>
  <c r="O131" i="62"/>
  <c r="O135" i="62"/>
  <c r="O143" i="62"/>
  <c r="O142" i="62" s="1"/>
  <c r="O185" i="62"/>
  <c r="O184" i="62" s="1"/>
  <c r="O193" i="62"/>
  <c r="O197" i="62"/>
  <c r="O203" i="62"/>
  <c r="O207" i="62"/>
  <c r="O215" i="62"/>
  <c r="O246" i="62"/>
  <c r="O245" i="62" s="1"/>
  <c r="O278" i="62"/>
  <c r="O288" i="62"/>
  <c r="O292" i="62"/>
  <c r="O307" i="62"/>
  <c r="O309" i="62"/>
  <c r="O312" i="62"/>
  <c r="O324" i="62"/>
  <c r="O323" i="62" s="1"/>
  <c r="O332" i="62"/>
  <c r="O331" i="62" s="1"/>
  <c r="O344" i="62"/>
  <c r="O358" i="62"/>
  <c r="O374" i="62"/>
  <c r="O373" i="62" s="1"/>
  <c r="O388" i="62"/>
  <c r="O387" i="62" s="1"/>
  <c r="O224" i="62"/>
  <c r="O223" i="62" s="1"/>
  <c r="O233" i="62"/>
  <c r="O232" i="62" s="1"/>
  <c r="O242" i="62"/>
  <c r="O241" i="62" s="1"/>
  <c r="O244" i="62"/>
  <c r="O243" i="62" s="1"/>
  <c r="O250" i="62"/>
  <c r="O249" i="62" s="1"/>
  <c r="O266" i="62"/>
  <c r="O265" i="62" s="1"/>
  <c r="O279" i="62"/>
  <c r="O289" i="62"/>
  <c r="O293" i="62"/>
  <c r="O308" i="62"/>
  <c r="O315" i="62"/>
  <c r="O314" i="62" s="1"/>
  <c r="O351" i="62"/>
  <c r="O350" i="62" s="1"/>
  <c r="O381" i="62"/>
  <c r="O380" i="62" s="1"/>
  <c r="O401" i="62"/>
  <c r="O400" i="62" s="1"/>
  <c r="O418" i="62"/>
  <c r="O417" i="62" s="1"/>
  <c r="O425" i="62"/>
  <c r="O424" i="62" s="1"/>
  <c r="O411" i="62"/>
  <c r="O410" i="62" s="1"/>
  <c r="O416" i="62"/>
  <c r="O415" i="62" s="1"/>
  <c r="O473" i="62"/>
  <c r="O499" i="62"/>
  <c r="O498" i="62" s="1"/>
  <c r="O507" i="62"/>
  <c r="O506" i="62" s="1"/>
  <c r="O431" i="62"/>
  <c r="O430" i="62" s="1"/>
  <c r="O438" i="62"/>
  <c r="O437" i="62" s="1"/>
  <c r="O445" i="62"/>
  <c r="O444" i="62" s="1"/>
  <c r="O453" i="62"/>
  <c r="O452" i="62" s="1"/>
  <c r="O464" i="62"/>
  <c r="O472" i="62"/>
  <c r="O482" i="62"/>
  <c r="O481" i="62" s="1"/>
  <c r="O492" i="62"/>
  <c r="O491" i="62" s="1"/>
  <c r="O514" i="62"/>
  <c r="O513" i="62" s="1"/>
  <c r="O427" i="62"/>
  <c r="O426" i="62" s="1"/>
  <c r="I19" i="59"/>
  <c r="G19" i="59"/>
  <c r="G15" i="59" s="1"/>
  <c r="F17" i="59"/>
  <c r="G17" i="59"/>
  <c r="I17" i="59"/>
  <c r="E15" i="59"/>
  <c r="D15" i="59"/>
  <c r="E14" i="59"/>
  <c r="F14" i="59" s="1"/>
  <c r="F13" i="59" s="1"/>
  <c r="F12" i="59"/>
  <c r="G12" i="59"/>
  <c r="I12" i="59"/>
  <c r="H12" i="59"/>
  <c r="D10" i="59"/>
  <c r="E10" i="59"/>
  <c r="G11" i="59"/>
  <c r="I11" i="59"/>
  <c r="F29" i="59"/>
  <c r="F24" i="59" s="1"/>
  <c r="E35" i="59"/>
  <c r="H28" i="59"/>
  <c r="H26" i="59"/>
  <c r="H23" i="59"/>
  <c r="H21" i="59"/>
  <c r="H19" i="59"/>
  <c r="H17" i="59"/>
  <c r="H16" i="59"/>
  <c r="F16" i="59"/>
  <c r="H11" i="59"/>
  <c r="F11" i="59"/>
  <c r="H32" i="59"/>
  <c r="H30" i="59"/>
  <c r="K269" i="63" l="1"/>
  <c r="K218" i="63" s="1"/>
  <c r="G24" i="59"/>
  <c r="K297" i="63"/>
  <c r="O379" i="62"/>
  <c r="K354" i="63"/>
  <c r="K459" i="63"/>
  <c r="O343" i="62"/>
  <c r="O471" i="62"/>
  <c r="O253" i="62"/>
  <c r="K20" i="63"/>
  <c r="K19" i="63" s="1"/>
  <c r="I15" i="59"/>
  <c r="O313" i="62"/>
  <c r="F10" i="59"/>
  <c r="H14" i="59"/>
  <c r="H13" i="59" s="1"/>
  <c r="K338" i="63"/>
  <c r="I29" i="59"/>
  <c r="I24" i="59" s="1"/>
  <c r="O497" i="62"/>
  <c r="O414" i="62"/>
  <c r="O231" i="62"/>
  <c r="O386" i="62"/>
  <c r="O357" i="62"/>
  <c r="O196" i="62"/>
  <c r="O174" i="62"/>
  <c r="O28" i="62"/>
  <c r="O64" i="62"/>
  <c r="O73" i="62"/>
  <c r="O70" i="62" s="1"/>
  <c r="O166" i="62"/>
  <c r="O270" i="62"/>
  <c r="O298" i="62"/>
  <c r="O339" i="62"/>
  <c r="O366" i="62"/>
  <c r="O365" i="62" s="1"/>
  <c r="K485" i="63"/>
  <c r="K165" i="63"/>
  <c r="K87" i="63" s="1"/>
  <c r="K402" i="63"/>
  <c r="O240" i="62"/>
  <c r="O192" i="62"/>
  <c r="O130" i="62"/>
  <c r="O125" i="62" s="1"/>
  <c r="O486" i="62"/>
  <c r="O432" i="62"/>
  <c r="O403" i="62"/>
  <c r="O395" i="62"/>
  <c r="O212" i="62"/>
  <c r="O21" i="62"/>
  <c r="O99" i="62"/>
  <c r="O88" i="62" s="1"/>
  <c r="O225" i="62"/>
  <c r="O219" i="62" s="1"/>
  <c r="O111" i="62"/>
  <c r="O146" i="62"/>
  <c r="O208" i="62"/>
  <c r="O258" i="62"/>
  <c r="O280" i="62"/>
  <c r="O347" i="62"/>
  <c r="O361" i="62"/>
  <c r="O370" i="62"/>
  <c r="O478" i="62"/>
  <c r="O423" i="62"/>
  <c r="O306" i="62"/>
  <c r="O287" i="62"/>
  <c r="O50" i="62"/>
  <c r="O439" i="62"/>
  <c r="O462" i="62"/>
  <c r="O276" i="62"/>
  <c r="O116" i="62"/>
  <c r="O40" i="62"/>
  <c r="O201" i="62"/>
  <c r="O67" i="62"/>
  <c r="O47" i="62"/>
  <c r="O78" i="62"/>
  <c r="O318" i="62"/>
  <c r="O510" i="62"/>
  <c r="H10" i="59"/>
  <c r="G10" i="59"/>
  <c r="F15" i="59"/>
  <c r="H15" i="59"/>
  <c r="E13" i="59"/>
  <c r="I14" i="59"/>
  <c r="I13" i="59" s="1"/>
  <c r="G14" i="59"/>
  <c r="G13" i="59" s="1"/>
  <c r="I10" i="59"/>
  <c r="H29" i="59"/>
  <c r="H24" i="59" s="1"/>
  <c r="O165" i="62" l="1"/>
  <c r="O459" i="62"/>
  <c r="O402" i="62" s="1"/>
  <c r="K337" i="63"/>
  <c r="K18" i="63" s="1"/>
  <c r="O338" i="62"/>
  <c r="O269" i="62"/>
  <c r="O183" i="62"/>
  <c r="O63" i="62"/>
  <c r="O354" i="62"/>
  <c r="O297" i="62"/>
  <c r="O485" i="62"/>
  <c r="O20" i="62"/>
  <c r="N240" i="56"/>
  <c r="N239" i="56"/>
  <c r="N238" i="56"/>
  <c r="N237" i="56"/>
  <c r="N236" i="56"/>
  <c r="N235" i="56"/>
  <c r="N234" i="56"/>
  <c r="N233" i="56"/>
  <c r="N232" i="56"/>
  <c r="N231" i="56"/>
  <c r="N230" i="56"/>
  <c r="N229" i="56"/>
  <c r="N228" i="56"/>
  <c r="N227" i="56"/>
  <c r="N226" i="56"/>
  <c r="N225" i="56"/>
  <c r="N224" i="56"/>
  <c r="N223" i="56"/>
  <c r="N222" i="56"/>
  <c r="N221" i="56"/>
  <c r="N220" i="56"/>
  <c r="N219" i="56"/>
  <c r="N218" i="56"/>
  <c r="N217" i="56"/>
  <c r="N216" i="56"/>
  <c r="N215" i="56"/>
  <c r="N214" i="56"/>
  <c r="N213" i="56"/>
  <c r="N212" i="56"/>
  <c r="N211" i="56"/>
  <c r="N210" i="56"/>
  <c r="N209" i="56"/>
  <c r="N208" i="56"/>
  <c r="N207" i="56"/>
  <c r="B238" i="56"/>
  <c r="C238" i="56"/>
  <c r="D238" i="56"/>
  <c r="E238" i="56"/>
  <c r="F238" i="56"/>
  <c r="B236" i="56"/>
  <c r="C236" i="56"/>
  <c r="D236" i="56"/>
  <c r="E236" i="56"/>
  <c r="F236" i="56"/>
  <c r="B234" i="56"/>
  <c r="C234" i="56"/>
  <c r="D234" i="56"/>
  <c r="E234" i="56"/>
  <c r="F234" i="56"/>
  <c r="B232" i="56"/>
  <c r="C232" i="56"/>
  <c r="D232" i="56"/>
  <c r="E232" i="56"/>
  <c r="F232" i="56"/>
  <c r="B230" i="56"/>
  <c r="C230" i="56"/>
  <c r="D230" i="56"/>
  <c r="E230" i="56"/>
  <c r="F230" i="56"/>
  <c r="B228" i="56"/>
  <c r="C228" i="56"/>
  <c r="D228" i="56"/>
  <c r="E228" i="56"/>
  <c r="F228" i="56"/>
  <c r="B226" i="56"/>
  <c r="C226" i="56"/>
  <c r="D226" i="56"/>
  <c r="E226" i="56"/>
  <c r="F226" i="56"/>
  <c r="B224" i="56"/>
  <c r="C224" i="56"/>
  <c r="D224" i="56"/>
  <c r="E224" i="56"/>
  <c r="F224" i="56"/>
  <c r="B222" i="56"/>
  <c r="C222" i="56"/>
  <c r="D222" i="56"/>
  <c r="E222" i="56"/>
  <c r="F222" i="56"/>
  <c r="B220" i="56"/>
  <c r="C220" i="56"/>
  <c r="D220" i="56"/>
  <c r="E220" i="56"/>
  <c r="F220" i="56"/>
  <c r="B218" i="56"/>
  <c r="C218" i="56"/>
  <c r="D218" i="56"/>
  <c r="E218" i="56"/>
  <c r="F218" i="56"/>
  <c r="B216" i="56"/>
  <c r="C216" i="56"/>
  <c r="D216" i="56"/>
  <c r="E216" i="56"/>
  <c r="F216" i="56"/>
  <c r="B214" i="56"/>
  <c r="C214" i="56"/>
  <c r="D214" i="56"/>
  <c r="E214" i="56"/>
  <c r="F214" i="56"/>
  <c r="B212" i="56"/>
  <c r="C212" i="56"/>
  <c r="D212" i="56"/>
  <c r="E212" i="56"/>
  <c r="F212" i="56"/>
  <c r="B210" i="56"/>
  <c r="C210" i="56"/>
  <c r="D210" i="56"/>
  <c r="E210" i="56"/>
  <c r="F210" i="56"/>
  <c r="B208" i="56"/>
  <c r="C208" i="56"/>
  <c r="D208" i="56"/>
  <c r="E208" i="56"/>
  <c r="F208" i="56"/>
  <c r="N206" i="56"/>
  <c r="N205" i="56"/>
  <c r="N204" i="56"/>
  <c r="N203" i="56"/>
  <c r="N202" i="56"/>
  <c r="N201" i="56"/>
  <c r="N200" i="56"/>
  <c r="N199" i="56"/>
  <c r="N198" i="56"/>
  <c r="N197" i="56"/>
  <c r="N196" i="56"/>
  <c r="N195" i="56"/>
  <c r="N194" i="56"/>
  <c r="N193" i="56"/>
  <c r="N192" i="56"/>
  <c r="B206" i="56"/>
  <c r="C206" i="56"/>
  <c r="D206" i="56"/>
  <c r="E206" i="56"/>
  <c r="F206" i="56"/>
  <c r="B205" i="56"/>
  <c r="C205" i="56"/>
  <c r="D205" i="56"/>
  <c r="E205" i="56"/>
  <c r="F205" i="56"/>
  <c r="B203" i="56"/>
  <c r="C203" i="56"/>
  <c r="D203" i="56"/>
  <c r="E203" i="56"/>
  <c r="F203" i="56"/>
  <c r="B201" i="56"/>
  <c r="C201" i="56"/>
  <c r="D201" i="56"/>
  <c r="E201" i="56"/>
  <c r="F201" i="56"/>
  <c r="B199" i="56"/>
  <c r="C199" i="56"/>
  <c r="D199" i="56"/>
  <c r="E199" i="56"/>
  <c r="F199" i="56"/>
  <c r="B197" i="56"/>
  <c r="C197" i="56"/>
  <c r="D197" i="56"/>
  <c r="E197" i="56"/>
  <c r="F197" i="56"/>
  <c r="B195" i="56"/>
  <c r="C195" i="56"/>
  <c r="D195" i="56"/>
  <c r="E195" i="56"/>
  <c r="F195" i="56"/>
  <c r="B193" i="56"/>
  <c r="C193" i="56"/>
  <c r="D193" i="56"/>
  <c r="E193" i="56"/>
  <c r="F193" i="56"/>
  <c r="N191" i="56"/>
  <c r="N190" i="56"/>
  <c r="N189" i="56"/>
  <c r="N188" i="56"/>
  <c r="N187" i="56"/>
  <c r="N186" i="56"/>
  <c r="N185" i="56"/>
  <c r="N184" i="56"/>
  <c r="B191" i="56"/>
  <c r="C191" i="56"/>
  <c r="D191" i="56"/>
  <c r="E191" i="56"/>
  <c r="F191" i="56"/>
  <c r="B189" i="56"/>
  <c r="C189" i="56"/>
  <c r="D189" i="56"/>
  <c r="E189" i="56"/>
  <c r="F189" i="56"/>
  <c r="B187" i="56"/>
  <c r="C187" i="56"/>
  <c r="D187" i="56"/>
  <c r="E187" i="56"/>
  <c r="F187" i="56"/>
  <c r="B185" i="56"/>
  <c r="C185" i="56"/>
  <c r="D185" i="56"/>
  <c r="E185" i="56"/>
  <c r="F185" i="56"/>
  <c r="N183" i="56"/>
  <c r="N182" i="56"/>
  <c r="B183" i="56"/>
  <c r="C183" i="56"/>
  <c r="D183" i="56"/>
  <c r="E183" i="56"/>
  <c r="F183" i="56"/>
  <c r="N8" i="56"/>
  <c r="N9" i="56"/>
  <c r="N10" i="56"/>
  <c r="N11" i="56"/>
  <c r="N12" i="56"/>
  <c r="N13" i="56"/>
  <c r="N14" i="56"/>
  <c r="N15" i="56"/>
  <c r="N16" i="56"/>
  <c r="N17" i="56"/>
  <c r="N18" i="56"/>
  <c r="N19" i="56"/>
  <c r="N20" i="56"/>
  <c r="N21" i="56"/>
  <c r="N22" i="56"/>
  <c r="N23" i="56"/>
  <c r="N24" i="56"/>
  <c r="N25" i="56"/>
  <c r="N26" i="56"/>
  <c r="N27" i="56"/>
  <c r="N28" i="56"/>
  <c r="N29" i="56"/>
  <c r="N30" i="56"/>
  <c r="N31" i="56"/>
  <c r="N32" i="56"/>
  <c r="N33" i="56"/>
  <c r="N34" i="56"/>
  <c r="N35" i="56"/>
  <c r="N36" i="56"/>
  <c r="N37" i="56"/>
  <c r="N38" i="56"/>
  <c r="N39" i="56"/>
  <c r="N40" i="56"/>
  <c r="N41" i="56"/>
  <c r="N42" i="56"/>
  <c r="N43" i="56"/>
  <c r="N44" i="56"/>
  <c r="N45" i="56"/>
  <c r="N46" i="56"/>
  <c r="N47" i="56"/>
  <c r="N48" i="56"/>
  <c r="N49" i="56"/>
  <c r="N50" i="56"/>
  <c r="N51" i="56"/>
  <c r="N52" i="56"/>
  <c r="N53" i="56"/>
  <c r="N54" i="56"/>
  <c r="N55" i="56"/>
  <c r="N56" i="56"/>
  <c r="N57" i="56"/>
  <c r="N58" i="56"/>
  <c r="N59" i="56"/>
  <c r="N60" i="56"/>
  <c r="N61" i="56"/>
  <c r="N62" i="56"/>
  <c r="N63" i="56"/>
  <c r="N64" i="56"/>
  <c r="N65" i="56"/>
  <c r="N66" i="56"/>
  <c r="N67" i="56"/>
  <c r="N68" i="56"/>
  <c r="N69" i="56"/>
  <c r="N70" i="56"/>
  <c r="N71" i="56"/>
  <c r="N72" i="56"/>
  <c r="N73" i="56"/>
  <c r="N74" i="56"/>
  <c r="N75" i="56"/>
  <c r="N76" i="56"/>
  <c r="N77" i="56"/>
  <c r="N78" i="56"/>
  <c r="N79" i="56"/>
  <c r="N80" i="56"/>
  <c r="N81" i="56"/>
  <c r="N82" i="56"/>
  <c r="N83" i="56"/>
  <c r="N84" i="56"/>
  <c r="N85" i="56"/>
  <c r="N86" i="56"/>
  <c r="N87" i="56"/>
  <c r="N88" i="56"/>
  <c r="N89" i="56"/>
  <c r="N90" i="56"/>
  <c r="N91" i="56"/>
  <c r="N92" i="56"/>
  <c r="N93" i="56"/>
  <c r="N94" i="56"/>
  <c r="N95" i="56"/>
  <c r="N96" i="56"/>
  <c r="N97" i="56"/>
  <c r="N98" i="56"/>
  <c r="N99" i="56"/>
  <c r="N100" i="56"/>
  <c r="N101" i="56"/>
  <c r="N102" i="56"/>
  <c r="N103" i="56"/>
  <c r="N104" i="56"/>
  <c r="N105" i="56"/>
  <c r="N106" i="56"/>
  <c r="N107" i="56"/>
  <c r="N108" i="56"/>
  <c r="N109" i="56"/>
  <c r="N110" i="56"/>
  <c r="N111" i="56"/>
  <c r="N112" i="56"/>
  <c r="N113" i="56"/>
  <c r="N114" i="56"/>
  <c r="N115" i="56"/>
  <c r="N116" i="56"/>
  <c r="N117" i="56"/>
  <c r="N118" i="56"/>
  <c r="N119" i="56"/>
  <c r="N120" i="56"/>
  <c r="N121" i="56"/>
  <c r="N122" i="56"/>
  <c r="N123" i="56"/>
  <c r="N124" i="56"/>
  <c r="N125" i="56"/>
  <c r="N126" i="56"/>
  <c r="N127" i="56"/>
  <c r="N128" i="56"/>
  <c r="N129" i="56"/>
  <c r="N130" i="56"/>
  <c r="N131" i="56"/>
  <c r="N132" i="56"/>
  <c r="N133" i="56"/>
  <c r="N134" i="56"/>
  <c r="N135" i="56"/>
  <c r="N136" i="56"/>
  <c r="N137" i="56"/>
  <c r="N138" i="56"/>
  <c r="N139" i="56"/>
  <c r="N140" i="56"/>
  <c r="N141" i="56"/>
  <c r="N142" i="56"/>
  <c r="N143" i="56"/>
  <c r="N144" i="56"/>
  <c r="N145" i="56"/>
  <c r="N146" i="56"/>
  <c r="N147" i="56"/>
  <c r="N148" i="56"/>
  <c r="N149" i="56"/>
  <c r="N150" i="56"/>
  <c r="N151" i="56"/>
  <c r="N152" i="56"/>
  <c r="N153" i="56"/>
  <c r="N154" i="56"/>
  <c r="N155" i="56"/>
  <c r="N156" i="56"/>
  <c r="N157" i="56"/>
  <c r="N158" i="56"/>
  <c r="N159" i="56"/>
  <c r="N160" i="56"/>
  <c r="N161" i="56"/>
  <c r="N162" i="56"/>
  <c r="N163" i="56"/>
  <c r="N164" i="56"/>
  <c r="N165" i="56"/>
  <c r="N166" i="56"/>
  <c r="N167" i="56"/>
  <c r="N168" i="56"/>
  <c r="N169" i="56"/>
  <c r="N170" i="56"/>
  <c r="N171" i="56"/>
  <c r="N172" i="56"/>
  <c r="N173" i="56"/>
  <c r="N174" i="56"/>
  <c r="N175" i="56"/>
  <c r="N176" i="56"/>
  <c r="N177" i="56"/>
  <c r="B181" i="56"/>
  <c r="C181" i="56"/>
  <c r="D181" i="56"/>
  <c r="E181" i="56"/>
  <c r="F181" i="56"/>
  <c r="B179" i="56"/>
  <c r="C179" i="56"/>
  <c r="D179" i="56"/>
  <c r="E179" i="56"/>
  <c r="F179" i="56"/>
  <c r="B176" i="56"/>
  <c r="C176" i="56"/>
  <c r="D176" i="56"/>
  <c r="E176" i="56"/>
  <c r="F176" i="56"/>
  <c r="B177" i="56"/>
  <c r="C177" i="56"/>
  <c r="D177" i="56"/>
  <c r="E177" i="56"/>
  <c r="F177" i="56"/>
  <c r="B173" i="56"/>
  <c r="C173" i="56"/>
  <c r="D173" i="56"/>
  <c r="E173" i="56"/>
  <c r="F173" i="56"/>
  <c r="B174" i="56"/>
  <c r="C174" i="56"/>
  <c r="D174" i="56"/>
  <c r="E174" i="56"/>
  <c r="F174" i="56"/>
  <c r="B171" i="56"/>
  <c r="C171" i="56"/>
  <c r="D171" i="56"/>
  <c r="E171" i="56"/>
  <c r="F171" i="56"/>
  <c r="B169" i="56"/>
  <c r="C169" i="56"/>
  <c r="D169" i="56"/>
  <c r="E169" i="56"/>
  <c r="F169" i="56"/>
  <c r="B167" i="56"/>
  <c r="C167" i="56"/>
  <c r="D167" i="56"/>
  <c r="E167" i="56"/>
  <c r="F167" i="56"/>
  <c r="B165" i="56"/>
  <c r="C165" i="56"/>
  <c r="D165" i="56"/>
  <c r="E165" i="56"/>
  <c r="F165" i="56"/>
  <c r="B163" i="56"/>
  <c r="C163" i="56"/>
  <c r="D163" i="56"/>
  <c r="E163" i="56"/>
  <c r="F163" i="56"/>
  <c r="B161" i="56"/>
  <c r="C161" i="56"/>
  <c r="D161" i="56"/>
  <c r="E161" i="56"/>
  <c r="F161" i="56"/>
  <c r="B159" i="56"/>
  <c r="C159" i="56"/>
  <c r="D159" i="56"/>
  <c r="E159" i="56"/>
  <c r="F159" i="56"/>
  <c r="B157" i="56"/>
  <c r="C157" i="56"/>
  <c r="D157" i="56"/>
  <c r="E157" i="56"/>
  <c r="F157" i="56"/>
  <c r="B155" i="56"/>
  <c r="C155" i="56"/>
  <c r="D155" i="56"/>
  <c r="E155" i="56"/>
  <c r="F155" i="56"/>
  <c r="B153" i="56"/>
  <c r="C153" i="56"/>
  <c r="D153" i="56"/>
  <c r="E153" i="56"/>
  <c r="F153" i="56"/>
  <c r="B151" i="56"/>
  <c r="C151" i="56"/>
  <c r="D151" i="56"/>
  <c r="E151" i="56"/>
  <c r="F151" i="56"/>
  <c r="B149" i="56"/>
  <c r="C149" i="56"/>
  <c r="D149" i="56"/>
  <c r="E149" i="56"/>
  <c r="F149" i="56"/>
  <c r="B147" i="56"/>
  <c r="C147" i="56"/>
  <c r="D147" i="56"/>
  <c r="E147" i="56"/>
  <c r="F147" i="56"/>
  <c r="B145" i="56"/>
  <c r="C145" i="56"/>
  <c r="D145" i="56"/>
  <c r="E145" i="56"/>
  <c r="F145" i="56"/>
  <c r="B143" i="56"/>
  <c r="C143" i="56"/>
  <c r="D143" i="56"/>
  <c r="E143" i="56"/>
  <c r="F143" i="56"/>
  <c r="B141" i="56"/>
  <c r="C141" i="56"/>
  <c r="D141" i="56"/>
  <c r="E141" i="56"/>
  <c r="F141" i="56"/>
  <c r="B139" i="56"/>
  <c r="C139" i="56"/>
  <c r="D139" i="56"/>
  <c r="E139" i="56"/>
  <c r="F139" i="56"/>
  <c r="B137" i="56"/>
  <c r="C137" i="56"/>
  <c r="D137" i="56"/>
  <c r="E137" i="56"/>
  <c r="F137" i="56"/>
  <c r="B135" i="56"/>
  <c r="C135" i="56"/>
  <c r="D135" i="56"/>
  <c r="E135" i="56"/>
  <c r="F135" i="56"/>
  <c r="B133" i="56"/>
  <c r="C133" i="56"/>
  <c r="D133" i="56"/>
  <c r="E133" i="56"/>
  <c r="F133" i="56"/>
  <c r="B131" i="56"/>
  <c r="C131" i="56"/>
  <c r="D131" i="56"/>
  <c r="E131" i="56"/>
  <c r="F131" i="56"/>
  <c r="B129" i="56"/>
  <c r="C129" i="56"/>
  <c r="D129" i="56"/>
  <c r="E129" i="56"/>
  <c r="F129" i="56"/>
  <c r="B127" i="56"/>
  <c r="C127" i="56"/>
  <c r="D127" i="56"/>
  <c r="E127" i="56"/>
  <c r="F127" i="56"/>
  <c r="B125" i="56"/>
  <c r="C125" i="56"/>
  <c r="D125" i="56"/>
  <c r="E125" i="56"/>
  <c r="F125" i="56"/>
  <c r="B123" i="56"/>
  <c r="C123" i="56"/>
  <c r="D123" i="56"/>
  <c r="E123" i="56"/>
  <c r="F123" i="56"/>
  <c r="B121" i="56"/>
  <c r="C121" i="56"/>
  <c r="D121" i="56"/>
  <c r="E121" i="56"/>
  <c r="F121" i="56"/>
  <c r="B119" i="56"/>
  <c r="C119" i="56"/>
  <c r="D119" i="56"/>
  <c r="E119" i="56"/>
  <c r="F119" i="56"/>
  <c r="B117" i="56"/>
  <c r="C117" i="56"/>
  <c r="D117" i="56"/>
  <c r="E117" i="56"/>
  <c r="F117" i="56"/>
  <c r="B115" i="56"/>
  <c r="C115" i="56"/>
  <c r="D115" i="56"/>
  <c r="E115" i="56"/>
  <c r="F115" i="56"/>
  <c r="B113" i="56"/>
  <c r="C113" i="56"/>
  <c r="D113" i="56"/>
  <c r="E113" i="56"/>
  <c r="F113" i="56"/>
  <c r="B111" i="56"/>
  <c r="C111" i="56"/>
  <c r="D111" i="56"/>
  <c r="E111" i="56"/>
  <c r="F111" i="56"/>
  <c r="B108" i="56"/>
  <c r="C108" i="56"/>
  <c r="D108" i="56"/>
  <c r="E108" i="56"/>
  <c r="F108" i="56"/>
  <c r="B109" i="56"/>
  <c r="C109" i="56"/>
  <c r="D109" i="56"/>
  <c r="E109" i="56"/>
  <c r="F109" i="56"/>
  <c r="B106" i="56"/>
  <c r="C106" i="56"/>
  <c r="D106" i="56"/>
  <c r="E106" i="56"/>
  <c r="F106" i="56"/>
  <c r="B104" i="56"/>
  <c r="C104" i="56"/>
  <c r="D104" i="56"/>
  <c r="E104" i="56"/>
  <c r="F104" i="56"/>
  <c r="B102" i="56"/>
  <c r="C102" i="56"/>
  <c r="D102" i="56"/>
  <c r="E102" i="56"/>
  <c r="F102" i="56"/>
  <c r="B100" i="56"/>
  <c r="C100" i="56"/>
  <c r="D100" i="56"/>
  <c r="E100" i="56"/>
  <c r="F100" i="56"/>
  <c r="B98" i="56"/>
  <c r="C98" i="56"/>
  <c r="D98" i="56"/>
  <c r="E98" i="56"/>
  <c r="F98" i="56"/>
  <c r="B96" i="56"/>
  <c r="C96" i="56"/>
  <c r="D96" i="56"/>
  <c r="E96" i="56"/>
  <c r="F96" i="56"/>
  <c r="B93" i="56"/>
  <c r="C93" i="56"/>
  <c r="D93" i="56"/>
  <c r="E93" i="56"/>
  <c r="F93" i="56"/>
  <c r="B94" i="56"/>
  <c r="C94" i="56"/>
  <c r="D94" i="56"/>
  <c r="E94" i="56"/>
  <c r="F94" i="56"/>
  <c r="B90" i="56"/>
  <c r="C90" i="56"/>
  <c r="D90" i="56"/>
  <c r="E90" i="56"/>
  <c r="F90" i="56"/>
  <c r="B91" i="56"/>
  <c r="C91" i="56"/>
  <c r="D91" i="56"/>
  <c r="E91" i="56"/>
  <c r="F91" i="56"/>
  <c r="B88" i="56"/>
  <c r="C88" i="56"/>
  <c r="D88" i="56"/>
  <c r="E88" i="56"/>
  <c r="F88" i="56"/>
  <c r="B86" i="56"/>
  <c r="C86" i="56"/>
  <c r="D86" i="56"/>
  <c r="E86" i="56"/>
  <c r="F86" i="56"/>
  <c r="B84" i="56"/>
  <c r="C84" i="56"/>
  <c r="D84" i="56"/>
  <c r="E84" i="56"/>
  <c r="F84" i="56"/>
  <c r="B82" i="56"/>
  <c r="C82" i="56"/>
  <c r="D82" i="56"/>
  <c r="E82" i="56"/>
  <c r="F82" i="56"/>
  <c r="B80" i="56"/>
  <c r="C80" i="56"/>
  <c r="D80" i="56"/>
  <c r="E80" i="56"/>
  <c r="F80" i="56"/>
  <c r="B78" i="56"/>
  <c r="C78" i="56"/>
  <c r="D78" i="56"/>
  <c r="E78" i="56"/>
  <c r="F78" i="56"/>
  <c r="B75" i="56"/>
  <c r="C75" i="56"/>
  <c r="D75" i="56"/>
  <c r="E75" i="56"/>
  <c r="F75" i="56"/>
  <c r="B76" i="56"/>
  <c r="C76" i="56"/>
  <c r="D76" i="56"/>
  <c r="E76" i="56"/>
  <c r="F76" i="56"/>
  <c r="B73" i="56"/>
  <c r="C73" i="56"/>
  <c r="D73" i="56"/>
  <c r="E73" i="56"/>
  <c r="F73" i="56"/>
  <c r="B71" i="56"/>
  <c r="C71" i="56"/>
  <c r="D71" i="56"/>
  <c r="E71" i="56"/>
  <c r="F71" i="56"/>
  <c r="B68" i="56"/>
  <c r="C68" i="56"/>
  <c r="D68" i="56"/>
  <c r="E68" i="56"/>
  <c r="F68" i="56"/>
  <c r="B69" i="56"/>
  <c r="C69" i="56"/>
  <c r="D69" i="56"/>
  <c r="E69" i="56"/>
  <c r="F69" i="56"/>
  <c r="B65" i="56"/>
  <c r="C65" i="56"/>
  <c r="D65" i="56"/>
  <c r="E65" i="56"/>
  <c r="F65" i="56"/>
  <c r="B66" i="56"/>
  <c r="C66" i="56"/>
  <c r="D66" i="56"/>
  <c r="E66" i="56"/>
  <c r="F66" i="56"/>
  <c r="B62" i="56"/>
  <c r="C62" i="56"/>
  <c r="D62" i="56"/>
  <c r="E62" i="56"/>
  <c r="F62" i="56"/>
  <c r="B63" i="56"/>
  <c r="C63" i="56"/>
  <c r="D63" i="56"/>
  <c r="E63" i="56"/>
  <c r="F63" i="56"/>
  <c r="B60" i="56"/>
  <c r="C60" i="56"/>
  <c r="D60" i="56"/>
  <c r="E60" i="56"/>
  <c r="F60" i="56"/>
  <c r="B58" i="56"/>
  <c r="C58" i="56"/>
  <c r="D58" i="56"/>
  <c r="E58" i="56"/>
  <c r="F58" i="56"/>
  <c r="B56" i="56"/>
  <c r="C56" i="56"/>
  <c r="D56" i="56"/>
  <c r="E56" i="56"/>
  <c r="F56" i="56"/>
  <c r="B54" i="56"/>
  <c r="C54" i="56"/>
  <c r="D54" i="56"/>
  <c r="E54" i="56"/>
  <c r="F54" i="56"/>
  <c r="B52" i="56"/>
  <c r="C52" i="56"/>
  <c r="D52" i="56"/>
  <c r="E52" i="56"/>
  <c r="F52" i="56"/>
  <c r="B50" i="56"/>
  <c r="C50" i="56"/>
  <c r="D50" i="56"/>
  <c r="E50" i="56"/>
  <c r="F50" i="56"/>
  <c r="B47" i="56"/>
  <c r="C47" i="56"/>
  <c r="D47" i="56"/>
  <c r="E47" i="56"/>
  <c r="F47" i="56"/>
  <c r="B48" i="56"/>
  <c r="C48" i="56"/>
  <c r="D48" i="56"/>
  <c r="E48" i="56"/>
  <c r="F48" i="56"/>
  <c r="B45" i="56"/>
  <c r="C45" i="56"/>
  <c r="D45" i="56"/>
  <c r="E45" i="56"/>
  <c r="F45" i="56"/>
  <c r="B43" i="56"/>
  <c r="C43" i="56"/>
  <c r="D43" i="56"/>
  <c r="E43" i="56"/>
  <c r="F43" i="56"/>
  <c r="B41" i="56"/>
  <c r="C41" i="56"/>
  <c r="D41" i="56"/>
  <c r="E41" i="56"/>
  <c r="F41" i="56"/>
  <c r="B39" i="56"/>
  <c r="C39" i="56"/>
  <c r="D39" i="56"/>
  <c r="E39" i="56"/>
  <c r="F39" i="56"/>
  <c r="B37" i="56"/>
  <c r="C37" i="56"/>
  <c r="D37" i="56"/>
  <c r="E37" i="56"/>
  <c r="F37" i="56"/>
  <c r="B35" i="56"/>
  <c r="C35" i="56"/>
  <c r="D35" i="56"/>
  <c r="E35" i="56"/>
  <c r="F35" i="56"/>
  <c r="B33" i="56"/>
  <c r="C33" i="56"/>
  <c r="D33" i="56"/>
  <c r="E33" i="56"/>
  <c r="F33" i="56"/>
  <c r="B31" i="56"/>
  <c r="C31" i="56"/>
  <c r="D31" i="56"/>
  <c r="E31" i="56"/>
  <c r="F31" i="56"/>
  <c r="B28" i="56"/>
  <c r="C28" i="56"/>
  <c r="D28" i="56"/>
  <c r="E28" i="56"/>
  <c r="F28" i="56"/>
  <c r="B29" i="56"/>
  <c r="C29" i="56"/>
  <c r="D29" i="56"/>
  <c r="E29" i="56"/>
  <c r="F29" i="56"/>
  <c r="B26" i="56"/>
  <c r="C26" i="56"/>
  <c r="D26" i="56"/>
  <c r="E26" i="56"/>
  <c r="F26" i="56"/>
  <c r="B24" i="56"/>
  <c r="C24" i="56"/>
  <c r="D24" i="56"/>
  <c r="E24" i="56"/>
  <c r="F24" i="56"/>
  <c r="B22" i="56"/>
  <c r="C22" i="56"/>
  <c r="D22" i="56"/>
  <c r="E22" i="56"/>
  <c r="F22" i="56"/>
  <c r="B20" i="56"/>
  <c r="C20" i="56"/>
  <c r="D20" i="56"/>
  <c r="E20" i="56"/>
  <c r="F20" i="56"/>
  <c r="B17" i="56"/>
  <c r="C17" i="56"/>
  <c r="D17" i="56"/>
  <c r="E17" i="56"/>
  <c r="F17" i="56"/>
  <c r="B18" i="56"/>
  <c r="C18" i="56"/>
  <c r="D18" i="56"/>
  <c r="E18" i="56"/>
  <c r="F18" i="56"/>
  <c r="B15" i="56"/>
  <c r="C15" i="56"/>
  <c r="D15" i="56"/>
  <c r="E15" i="56"/>
  <c r="F15" i="56"/>
  <c r="B13" i="56"/>
  <c r="C13" i="56"/>
  <c r="D13" i="56"/>
  <c r="E13" i="56"/>
  <c r="F13" i="56"/>
  <c r="O87" i="62" l="1"/>
  <c r="O337" i="62"/>
  <c r="O218" i="62"/>
  <c r="O19" i="62"/>
  <c r="B11" i="56"/>
  <c r="C11" i="56"/>
  <c r="D11" i="56"/>
  <c r="E11" i="56"/>
  <c r="F11" i="56"/>
  <c r="B9" i="56"/>
  <c r="C9" i="56"/>
  <c r="D9" i="56"/>
  <c r="E9" i="56"/>
  <c r="F9" i="56"/>
  <c r="O18" i="62" l="1"/>
  <c r="Q66" i="55"/>
  <c r="Q65" i="55"/>
  <c r="Q64" i="55"/>
  <c r="Q63" i="55"/>
  <c r="Q62" i="55"/>
  <c r="Q61" i="55"/>
  <c r="Q60" i="55"/>
  <c r="Q59" i="55"/>
  <c r="Q58" i="55"/>
  <c r="Q57" i="55"/>
  <c r="Q56" i="55"/>
  <c r="Q55" i="55"/>
  <c r="Q54" i="55"/>
  <c r="Q53" i="55"/>
  <c r="Q118" i="55"/>
  <c r="Q117" i="55"/>
  <c r="Q116" i="55"/>
  <c r="Q115" i="55"/>
  <c r="Q114" i="55"/>
  <c r="Q113" i="55"/>
  <c r="Q112" i="55"/>
  <c r="Q111" i="55"/>
  <c r="Q110" i="55"/>
  <c r="Q109" i="55"/>
  <c r="Q108" i="55"/>
  <c r="Q107" i="55"/>
  <c r="Q106" i="55"/>
  <c r="Q105" i="55"/>
  <c r="Q104" i="55"/>
  <c r="Q103" i="55"/>
  <c r="Q102" i="55"/>
  <c r="Q101" i="55"/>
  <c r="Q100" i="55"/>
  <c r="Q99" i="55"/>
  <c r="Q98" i="55"/>
  <c r="Q97" i="55"/>
  <c r="Q96" i="55"/>
  <c r="Q95" i="55"/>
  <c r="Q94" i="55"/>
  <c r="Q93" i="55"/>
  <c r="Q92" i="55"/>
  <c r="Q91" i="55"/>
  <c r="Q90" i="55"/>
  <c r="Q89" i="55"/>
  <c r="Q88" i="55"/>
  <c r="Q87" i="55"/>
  <c r="Q86" i="55"/>
  <c r="Q85" i="55"/>
  <c r="Q84" i="55"/>
  <c r="Q83" i="55"/>
  <c r="Q82" i="55"/>
  <c r="Q81" i="55"/>
  <c r="Q78" i="55"/>
  <c r="Q77" i="55"/>
  <c r="Q76" i="55"/>
  <c r="Q39" i="55"/>
  <c r="Q38" i="55"/>
  <c r="Q37" i="55"/>
  <c r="Q36" i="55"/>
  <c r="Q35" i="55"/>
  <c r="Q34" i="55"/>
  <c r="Q33" i="55"/>
  <c r="Q32" i="55"/>
  <c r="Q31" i="55"/>
  <c r="Q30" i="55"/>
  <c r="Q29" i="55"/>
  <c r="Q28" i="55"/>
  <c r="Q27" i="55"/>
  <c r="Q26" i="55"/>
  <c r="Q25" i="55"/>
  <c r="Q24" i="55"/>
  <c r="Q23" i="55"/>
  <c r="Q22" i="55"/>
  <c r="Q21" i="55"/>
  <c r="Q20" i="55"/>
  <c r="Q19" i="55"/>
  <c r="Q18" i="55"/>
  <c r="Q17" i="55"/>
  <c r="Q15" i="55"/>
  <c r="Q70" i="55" l="1"/>
  <c r="Q72" i="55"/>
  <c r="Q71" i="55"/>
  <c r="Q45" i="55"/>
  <c r="Q47" i="55"/>
  <c r="Q46" i="55"/>
  <c r="Q10" i="55"/>
  <c r="Q9" i="55" l="1"/>
  <c r="B7" i="55" l="1"/>
  <c r="L5" i="56" l="1"/>
  <c r="I6" i="56"/>
  <c r="F119" i="55" l="1"/>
  <c r="G119" i="55"/>
  <c r="H119" i="55"/>
  <c r="I119" i="55"/>
  <c r="J119" i="55"/>
  <c r="K119" i="55"/>
  <c r="L119" i="55"/>
  <c r="M119" i="55"/>
  <c r="N119" i="55"/>
  <c r="O119" i="55"/>
  <c r="P119" i="55"/>
  <c r="E119" i="55"/>
  <c r="F240" i="56"/>
  <c r="E240" i="56"/>
  <c r="D240" i="56"/>
  <c r="C240" i="56"/>
  <c r="B240" i="56"/>
  <c r="F239" i="56"/>
  <c r="E239" i="56"/>
  <c r="D239" i="56"/>
  <c r="C239" i="56"/>
  <c r="F237" i="56"/>
  <c r="E237" i="56"/>
  <c r="D237" i="56"/>
  <c r="C237" i="56"/>
  <c r="F235" i="56"/>
  <c r="E235" i="56"/>
  <c r="D235" i="56"/>
  <c r="C235" i="56"/>
  <c r="F233" i="56"/>
  <c r="E233" i="56"/>
  <c r="D233" i="56"/>
  <c r="C233" i="56"/>
  <c r="F231" i="56"/>
  <c r="E231" i="56"/>
  <c r="D231" i="56"/>
  <c r="C231" i="56"/>
  <c r="F229" i="56"/>
  <c r="E229" i="56"/>
  <c r="D229" i="56"/>
  <c r="C229" i="56"/>
  <c r="F227" i="56"/>
  <c r="E227" i="56"/>
  <c r="D227" i="56"/>
  <c r="C227" i="56"/>
  <c r="F225" i="56"/>
  <c r="E225" i="56"/>
  <c r="D225" i="56"/>
  <c r="C225" i="56"/>
  <c r="F223" i="56"/>
  <c r="E223" i="56"/>
  <c r="D223" i="56"/>
  <c r="C223" i="56"/>
  <c r="F221" i="56"/>
  <c r="E221" i="56"/>
  <c r="D221" i="56"/>
  <c r="C221" i="56"/>
  <c r="F219" i="56"/>
  <c r="E219" i="56"/>
  <c r="D219" i="56"/>
  <c r="C219" i="56"/>
  <c r="F217" i="56"/>
  <c r="E217" i="56"/>
  <c r="D217" i="56"/>
  <c r="C217" i="56"/>
  <c r="F215" i="56"/>
  <c r="E215" i="56"/>
  <c r="D215" i="56"/>
  <c r="C215" i="56"/>
  <c r="F213" i="56"/>
  <c r="E213" i="56"/>
  <c r="D213" i="56"/>
  <c r="C213" i="56"/>
  <c r="F211" i="56"/>
  <c r="E211" i="56"/>
  <c r="D211" i="56"/>
  <c r="C211" i="56"/>
  <c r="F209" i="56"/>
  <c r="E209" i="56"/>
  <c r="D209" i="56"/>
  <c r="C209" i="56"/>
  <c r="F207" i="56"/>
  <c r="E207" i="56"/>
  <c r="D207" i="56"/>
  <c r="C207" i="56"/>
  <c r="F204" i="56"/>
  <c r="E204" i="56"/>
  <c r="D204" i="56"/>
  <c r="C204" i="56"/>
  <c r="F202" i="56"/>
  <c r="E202" i="56"/>
  <c r="D202" i="56"/>
  <c r="C202" i="56"/>
  <c r="F200" i="56"/>
  <c r="E200" i="56"/>
  <c r="D200" i="56"/>
  <c r="C200" i="56"/>
  <c r="F198" i="56"/>
  <c r="E198" i="56"/>
  <c r="D198" i="56"/>
  <c r="C198" i="56"/>
  <c r="F196" i="56"/>
  <c r="E196" i="56"/>
  <c r="D196" i="56"/>
  <c r="C196" i="56"/>
  <c r="F194" i="56"/>
  <c r="E194" i="56"/>
  <c r="D194" i="56"/>
  <c r="C194" i="56"/>
  <c r="F192" i="56"/>
  <c r="E192" i="56"/>
  <c r="D192" i="56"/>
  <c r="C192" i="56"/>
  <c r="F190" i="56"/>
  <c r="E190" i="56"/>
  <c r="D190" i="56"/>
  <c r="C190" i="56"/>
  <c r="F188" i="56"/>
  <c r="E188" i="56"/>
  <c r="D188" i="56"/>
  <c r="C188" i="56"/>
  <c r="F186" i="56"/>
  <c r="E186" i="56"/>
  <c r="D186" i="56"/>
  <c r="C186" i="56"/>
  <c r="F184" i="56"/>
  <c r="E184" i="56"/>
  <c r="D184" i="56"/>
  <c r="C184" i="56"/>
  <c r="F182" i="56"/>
  <c r="E182" i="56"/>
  <c r="D182" i="56"/>
  <c r="C182" i="56"/>
  <c r="F180" i="56"/>
  <c r="E180" i="56"/>
  <c r="D180" i="56"/>
  <c r="C180" i="56"/>
  <c r="F178" i="56"/>
  <c r="E178" i="56"/>
  <c r="D178" i="56"/>
  <c r="C178" i="56"/>
  <c r="F175" i="56"/>
  <c r="E175" i="56"/>
  <c r="D175" i="56"/>
  <c r="C175" i="56"/>
  <c r="F172" i="56"/>
  <c r="E172" i="56"/>
  <c r="D172" i="56"/>
  <c r="C172" i="56"/>
  <c r="F170" i="56"/>
  <c r="E170" i="56"/>
  <c r="D170" i="56"/>
  <c r="C170" i="56"/>
  <c r="F168" i="56"/>
  <c r="E168" i="56"/>
  <c r="D168" i="56"/>
  <c r="C168" i="56"/>
  <c r="F166" i="56"/>
  <c r="E166" i="56"/>
  <c r="D166" i="56"/>
  <c r="C166" i="56"/>
  <c r="F164" i="56"/>
  <c r="E164" i="56"/>
  <c r="D164" i="56"/>
  <c r="C164" i="56"/>
  <c r="F162" i="56"/>
  <c r="E162" i="56"/>
  <c r="D162" i="56"/>
  <c r="C162" i="56"/>
  <c r="F160" i="56"/>
  <c r="E160" i="56"/>
  <c r="D160" i="56"/>
  <c r="C160" i="56"/>
  <c r="F158" i="56"/>
  <c r="E158" i="56"/>
  <c r="D158" i="56"/>
  <c r="C158" i="56"/>
  <c r="F156" i="56"/>
  <c r="E156" i="56"/>
  <c r="D156" i="56"/>
  <c r="C156" i="56"/>
  <c r="F154" i="56"/>
  <c r="E154" i="56"/>
  <c r="D154" i="56"/>
  <c r="C154" i="56"/>
  <c r="F152" i="56"/>
  <c r="E152" i="56"/>
  <c r="D152" i="56"/>
  <c r="C152" i="56"/>
  <c r="F150" i="56"/>
  <c r="E150" i="56"/>
  <c r="D150" i="56"/>
  <c r="C150" i="56"/>
  <c r="F148" i="56"/>
  <c r="E148" i="56"/>
  <c r="D148" i="56"/>
  <c r="C148" i="56"/>
  <c r="F146" i="56"/>
  <c r="E146" i="56"/>
  <c r="D146" i="56"/>
  <c r="C146" i="56"/>
  <c r="F144" i="56"/>
  <c r="E144" i="56"/>
  <c r="D144" i="56"/>
  <c r="C144" i="56"/>
  <c r="F142" i="56"/>
  <c r="E142" i="56"/>
  <c r="D142" i="56"/>
  <c r="C142" i="56"/>
  <c r="F140" i="56"/>
  <c r="E140" i="56"/>
  <c r="D140" i="56"/>
  <c r="C140" i="56"/>
  <c r="F138" i="56"/>
  <c r="E138" i="56"/>
  <c r="D138" i="56"/>
  <c r="C138" i="56"/>
  <c r="F136" i="56"/>
  <c r="E136" i="56"/>
  <c r="D136" i="56"/>
  <c r="C136" i="56"/>
  <c r="F134" i="56"/>
  <c r="E134" i="56"/>
  <c r="D134" i="56"/>
  <c r="C134" i="56"/>
  <c r="F132" i="56"/>
  <c r="E132" i="56"/>
  <c r="D132" i="56"/>
  <c r="C132" i="56"/>
  <c r="F130" i="56"/>
  <c r="E130" i="56"/>
  <c r="D130" i="56"/>
  <c r="C130" i="56"/>
  <c r="F128" i="56"/>
  <c r="E128" i="56"/>
  <c r="D128" i="56"/>
  <c r="C128" i="56"/>
  <c r="F126" i="56"/>
  <c r="E126" i="56"/>
  <c r="D126" i="56"/>
  <c r="C126" i="56"/>
  <c r="F124" i="56"/>
  <c r="E124" i="56"/>
  <c r="D124" i="56"/>
  <c r="C124" i="56"/>
  <c r="F122" i="56"/>
  <c r="E122" i="56"/>
  <c r="D122" i="56"/>
  <c r="C122" i="56"/>
  <c r="F120" i="56"/>
  <c r="E120" i="56"/>
  <c r="D120" i="56"/>
  <c r="C120" i="56"/>
  <c r="F118" i="56"/>
  <c r="E118" i="56"/>
  <c r="D118" i="56"/>
  <c r="C118" i="56"/>
  <c r="F116" i="56"/>
  <c r="E116" i="56"/>
  <c r="D116" i="56"/>
  <c r="C116" i="56"/>
  <c r="F114" i="56"/>
  <c r="E114" i="56"/>
  <c r="D114" i="56"/>
  <c r="C114" i="56"/>
  <c r="F112" i="56"/>
  <c r="E112" i="56"/>
  <c r="D112" i="56"/>
  <c r="C112" i="56"/>
  <c r="F110" i="56"/>
  <c r="E110" i="56"/>
  <c r="D110" i="56"/>
  <c r="C110" i="56"/>
  <c r="F107" i="56"/>
  <c r="E107" i="56"/>
  <c r="D107" i="56"/>
  <c r="C107" i="56"/>
  <c r="F105" i="56"/>
  <c r="E105" i="56"/>
  <c r="D105" i="56"/>
  <c r="C105" i="56"/>
  <c r="F103" i="56"/>
  <c r="E103" i="56"/>
  <c r="D103" i="56"/>
  <c r="C103" i="56"/>
  <c r="F101" i="56"/>
  <c r="E101" i="56"/>
  <c r="D101" i="56"/>
  <c r="C101" i="56"/>
  <c r="F99" i="56"/>
  <c r="E99" i="56"/>
  <c r="D99" i="56"/>
  <c r="C99" i="56"/>
  <c r="F97" i="56"/>
  <c r="E97" i="56"/>
  <c r="D97" i="56"/>
  <c r="C97" i="56"/>
  <c r="F95" i="56"/>
  <c r="E95" i="56"/>
  <c r="D95" i="56"/>
  <c r="C95" i="56"/>
  <c r="F92" i="56"/>
  <c r="E92" i="56"/>
  <c r="D92" i="56"/>
  <c r="C92" i="56"/>
  <c r="F89" i="56"/>
  <c r="E89" i="56"/>
  <c r="D89" i="56"/>
  <c r="C89" i="56"/>
  <c r="F87" i="56"/>
  <c r="E87" i="56"/>
  <c r="D87" i="56"/>
  <c r="C87" i="56"/>
  <c r="F85" i="56"/>
  <c r="E85" i="56"/>
  <c r="D85" i="56"/>
  <c r="C85" i="56"/>
  <c r="F83" i="56"/>
  <c r="E83" i="56"/>
  <c r="D83" i="56"/>
  <c r="C83" i="56"/>
  <c r="F81" i="56"/>
  <c r="E81" i="56"/>
  <c r="D81" i="56"/>
  <c r="C81" i="56"/>
  <c r="F79" i="56"/>
  <c r="E79" i="56"/>
  <c r="D79" i="56"/>
  <c r="C79" i="56"/>
  <c r="F77" i="56"/>
  <c r="E77" i="56"/>
  <c r="D77" i="56"/>
  <c r="C77" i="56"/>
  <c r="F74" i="56"/>
  <c r="E74" i="56"/>
  <c r="D74" i="56"/>
  <c r="C74" i="56"/>
  <c r="F72" i="56"/>
  <c r="E72" i="56"/>
  <c r="D72" i="56"/>
  <c r="C72" i="56"/>
  <c r="F70" i="56"/>
  <c r="E70" i="56"/>
  <c r="D70" i="56"/>
  <c r="C70" i="56"/>
  <c r="F67" i="56"/>
  <c r="E67" i="56"/>
  <c r="D67" i="56"/>
  <c r="C67" i="56"/>
  <c r="F64" i="56"/>
  <c r="E64" i="56"/>
  <c r="D64" i="56"/>
  <c r="C64" i="56"/>
  <c r="F61" i="56"/>
  <c r="E61" i="56"/>
  <c r="D61" i="56"/>
  <c r="C61" i="56"/>
  <c r="F59" i="56"/>
  <c r="E59" i="56"/>
  <c r="D59" i="56"/>
  <c r="C59" i="56"/>
  <c r="F57" i="56"/>
  <c r="E57" i="56"/>
  <c r="D57" i="56"/>
  <c r="C57" i="56"/>
  <c r="F55" i="56"/>
  <c r="E55" i="56"/>
  <c r="D55" i="56"/>
  <c r="C55" i="56"/>
  <c r="F53" i="56"/>
  <c r="E53" i="56"/>
  <c r="D53" i="56"/>
  <c r="C53" i="56"/>
  <c r="F51" i="56"/>
  <c r="E51" i="56"/>
  <c r="D51" i="56"/>
  <c r="C51" i="56"/>
  <c r="F49" i="56"/>
  <c r="E49" i="56"/>
  <c r="D49" i="56"/>
  <c r="C49" i="56"/>
  <c r="F46" i="56"/>
  <c r="E46" i="56"/>
  <c r="D46" i="56"/>
  <c r="C46" i="56"/>
  <c r="F44" i="56"/>
  <c r="E44" i="56"/>
  <c r="D44" i="56"/>
  <c r="C44" i="56"/>
  <c r="F42" i="56"/>
  <c r="E42" i="56"/>
  <c r="D42" i="56"/>
  <c r="C42" i="56"/>
  <c r="F40" i="56"/>
  <c r="E40" i="56"/>
  <c r="D40" i="56"/>
  <c r="C40" i="56"/>
  <c r="F38" i="56"/>
  <c r="E38" i="56"/>
  <c r="D38" i="56"/>
  <c r="C38" i="56"/>
  <c r="F36" i="56"/>
  <c r="E36" i="56"/>
  <c r="D36" i="56"/>
  <c r="C36" i="56"/>
  <c r="F34" i="56"/>
  <c r="E34" i="56"/>
  <c r="D34" i="56"/>
  <c r="C34" i="56"/>
  <c r="F32" i="56"/>
  <c r="E32" i="56"/>
  <c r="D32" i="56"/>
  <c r="C32" i="56"/>
  <c r="F30" i="56"/>
  <c r="E30" i="56"/>
  <c r="D30" i="56"/>
  <c r="C30" i="56"/>
  <c r="F27" i="56"/>
  <c r="E27" i="56"/>
  <c r="D27" i="56"/>
  <c r="C27" i="56"/>
  <c r="F25" i="56"/>
  <c r="E25" i="56"/>
  <c r="D25" i="56"/>
  <c r="C25" i="56"/>
  <c r="F23" i="56"/>
  <c r="E23" i="56"/>
  <c r="D23" i="56"/>
  <c r="C23" i="56"/>
  <c r="F21" i="56"/>
  <c r="E21" i="56"/>
  <c r="D21" i="56"/>
  <c r="C21" i="56"/>
  <c r="F19" i="56"/>
  <c r="E19" i="56"/>
  <c r="D19" i="56"/>
  <c r="C19" i="56"/>
  <c r="F16" i="56"/>
  <c r="E16" i="56"/>
  <c r="D16" i="56"/>
  <c r="C16" i="56"/>
  <c r="F14" i="56"/>
  <c r="E14" i="56"/>
  <c r="D14" i="56"/>
  <c r="C14" i="56"/>
  <c r="F12" i="56"/>
  <c r="E12" i="56"/>
  <c r="D12" i="56"/>
  <c r="C12" i="56"/>
  <c r="F10" i="56"/>
  <c r="E10" i="56"/>
  <c r="D10" i="56"/>
  <c r="C10" i="56"/>
  <c r="F8" i="56"/>
  <c r="E8" i="56"/>
  <c r="D8" i="56"/>
  <c r="C8" i="56"/>
  <c r="Q14" i="55"/>
  <c r="Q13" i="55"/>
  <c r="Q12" i="55"/>
  <c r="Q11" i="55"/>
  <c r="Q43" i="55"/>
  <c r="Q42" i="55"/>
  <c r="Q40" i="55"/>
  <c r="Q74" i="55"/>
  <c r="Q51" i="55"/>
  <c r="Q50" i="55"/>
  <c r="Q49" i="55"/>
  <c r="Q73" i="55"/>
  <c r="Q68" i="55"/>
  <c r="Q69" i="55"/>
  <c r="Q41" i="55"/>
  <c r="Q52" i="55"/>
  <c r="B21" i="56" l="1"/>
  <c r="B25" i="56"/>
  <c r="B30" i="56"/>
  <c r="B34" i="56"/>
  <c r="B38" i="56"/>
  <c r="B42" i="56"/>
  <c r="B46" i="56"/>
  <c r="B51" i="56"/>
  <c r="B55" i="56"/>
  <c r="B59" i="56"/>
  <c r="B64" i="56"/>
  <c r="B70" i="56"/>
  <c r="B74" i="56"/>
  <c r="B79" i="56"/>
  <c r="B87" i="56"/>
  <c r="B92" i="56"/>
  <c r="B97" i="56"/>
  <c r="B101" i="56"/>
  <c r="B105" i="56"/>
  <c r="B110" i="56"/>
  <c r="B114" i="56"/>
  <c r="B118" i="56"/>
  <c r="B122" i="56"/>
  <c r="B126" i="56"/>
  <c r="B130" i="56"/>
  <c r="B134" i="56"/>
  <c r="B138" i="56"/>
  <c r="B142" i="56"/>
  <c r="B146" i="56"/>
  <c r="B150" i="56"/>
  <c r="B154" i="56"/>
  <c r="B158" i="56"/>
  <c r="B162" i="56"/>
  <c r="B166" i="56"/>
  <c r="B170" i="56"/>
  <c r="B175" i="56"/>
  <c r="B180" i="56"/>
  <c r="B184" i="56"/>
  <c r="B188" i="56"/>
  <c r="B192" i="56"/>
  <c r="B196" i="56"/>
  <c r="B200" i="56"/>
  <c r="B204" i="56"/>
  <c r="B209" i="56"/>
  <c r="B213" i="56"/>
  <c r="B217" i="56"/>
  <c r="B221" i="56"/>
  <c r="B225" i="56"/>
  <c r="B229" i="56"/>
  <c r="B12" i="56"/>
  <c r="B16" i="56"/>
  <c r="B233" i="56"/>
  <c r="B8" i="56"/>
  <c r="B237" i="56"/>
  <c r="B85" i="56"/>
  <c r="B89" i="56"/>
  <c r="B95" i="56"/>
  <c r="B99" i="56"/>
  <c r="B103" i="56"/>
  <c r="B107" i="56"/>
  <c r="B112" i="56"/>
  <c r="B116" i="56"/>
  <c r="B120" i="56"/>
  <c r="B124" i="56"/>
  <c r="B128" i="56"/>
  <c r="B132" i="56"/>
  <c r="B10" i="56"/>
  <c r="B14" i="56"/>
  <c r="B19" i="56"/>
  <c r="B23" i="56"/>
  <c r="B27" i="56"/>
  <c r="B32" i="56"/>
  <c r="B36" i="56"/>
  <c r="B40" i="56"/>
  <c r="B44" i="56"/>
  <c r="B49" i="56"/>
  <c r="B53" i="56"/>
  <c r="B57" i="56"/>
  <c r="B61" i="56"/>
  <c r="B67" i="56"/>
  <c r="B72" i="56"/>
  <c r="B77" i="56"/>
  <c r="B81" i="56"/>
  <c r="B83" i="56"/>
  <c r="B140" i="56"/>
  <c r="B144" i="56"/>
  <c r="B148" i="56"/>
  <c r="B152" i="56"/>
  <c r="B156" i="56"/>
  <c r="B160" i="56"/>
  <c r="B164" i="56"/>
  <c r="B168" i="56"/>
  <c r="B172" i="56"/>
  <c r="B178" i="56"/>
  <c r="B182" i="56"/>
  <c r="B186" i="56"/>
  <c r="B190" i="56"/>
  <c r="B194" i="56"/>
  <c r="B198" i="56"/>
  <c r="B202" i="56"/>
  <c r="B207" i="56"/>
  <c r="B211" i="56"/>
  <c r="B215" i="56"/>
  <c r="B219" i="56"/>
  <c r="B223" i="56"/>
  <c r="B227" i="56"/>
  <c r="B231" i="56"/>
  <c r="B235" i="56"/>
  <c r="B239" i="56"/>
  <c r="B136" i="56"/>
  <c r="Q119" i="55"/>
  <c r="A5" i="55" l="1"/>
  <c r="A1" i="5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tc={93822E71-8AD6-4CA8-951A-6EE1ECF1FC5A}</author>
  </authors>
  <commentList>
    <comment ref="C8" authorId="0" shapeId="0" xr:uid="{00000000-0006-0000-0100-000001000000}">
      <text>
        <r>
          <rPr>
            <sz val="10"/>
            <rFont val="Arial"/>
          </rPr>
          <t>[Comentario encadenado]
Su versión de Excel le permite leer este comentario encadenado; sin embargo, las ediciones que se apliquen se quitarán si el archivo se abre en una versión más reciente de Excel. Más información: https://go.microsoft.com/fwlink/?linkid=870924
Comentario:
    Inicia siglas del hospital, numeración secuencial del resultado esperado, numeración producto y secuencia actividades para el producto.
Ej.: Hospital Loma Azul
Resultado Esperado 1.1.1 (esta codificación contempla la Línea Estratégica, Objetivo Estratégico y Resultado Esperado)
Producto 1
Actividad 01
Sería: HLA 1.1.1.01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contabilidad</author>
  </authors>
  <commentList>
    <comment ref="F16" authorId="0" shapeId="0" xr:uid="{00000000-0006-0000-0300-000001000000}">
      <text>
        <r>
          <rPr>
            <b/>
            <sz val="9"/>
            <color indexed="81"/>
            <rFont val="Tahoma"/>
            <family val="2"/>
          </rPr>
          <t>contabilidad:</t>
        </r>
        <r>
          <rPr>
            <sz val="9"/>
            <color indexed="81"/>
            <rFont val="Tahoma"/>
            <family val="2"/>
          </rPr>
          <t xml:space="preserve">
MAS EL AGUA 96,876.00 (8,073.00 MENSUAL) Y LA LUZ RD$3,600,000.00 (RD$300,000.00 MENSUAL)</t>
        </r>
      </text>
    </comment>
    <comment ref="F29" authorId="0" shapeId="0" xr:uid="{00000000-0006-0000-0300-000002000000}">
      <text>
        <r>
          <rPr>
            <b/>
            <sz val="9"/>
            <color indexed="81"/>
            <rFont val="Tahoma"/>
            <family val="2"/>
          </rPr>
          <t>contabilidad:</t>
        </r>
        <r>
          <rPr>
            <sz val="9"/>
            <color indexed="81"/>
            <rFont val="Tahoma"/>
            <family val="2"/>
          </rPr>
          <t xml:space="preserve">
ODONTOLOGIA, MAQUINA-CAFETERIA INST. Y DOCENCIA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contabilidad</author>
  </authors>
  <commentList>
    <comment ref="G22" authorId="0" shapeId="0" xr:uid="{00000000-0006-0000-0400-000001000000}">
      <text>
        <r>
          <rPr>
            <b/>
            <sz val="9"/>
            <color indexed="81"/>
            <rFont val="Tahoma"/>
            <family val="2"/>
          </rPr>
          <t>contabilidad:</t>
        </r>
        <r>
          <rPr>
            <sz val="9"/>
            <color indexed="81"/>
            <rFont val="Tahoma"/>
            <family val="2"/>
          </rPr>
          <t xml:space="preserve">
RD$5,346,502.31,  PARA ODONTOLOGIA, MAS EL COMPLETIVO NOMINA INTERNA  RD$176,400.00
</t>
        </r>
      </text>
    </comment>
    <comment ref="H22" authorId="0" shapeId="0" xr:uid="{00000000-0006-0000-0400-000002000000}">
      <text>
        <r>
          <rPr>
            <b/>
            <sz val="9"/>
            <color indexed="81"/>
            <rFont val="Tahoma"/>
            <family val="2"/>
          </rPr>
          <t>contabilidad:</t>
        </r>
        <r>
          <rPr>
            <sz val="9"/>
            <color indexed="81"/>
            <rFont val="Tahoma"/>
            <family val="2"/>
          </rPr>
          <t xml:space="preserve">
MAS COMPLETIVOS POR NOMINA INTERNA RD$50,400.00</t>
        </r>
      </text>
    </comment>
    <comment ref="I22" authorId="0" shapeId="0" xr:uid="{00000000-0006-0000-0400-000003000000}">
      <text>
        <r>
          <rPr>
            <b/>
            <sz val="9"/>
            <color indexed="81"/>
            <rFont val="Tahoma"/>
            <family val="2"/>
          </rPr>
          <t>contabilidad:</t>
        </r>
        <r>
          <rPr>
            <sz val="9"/>
            <color indexed="81"/>
            <rFont val="Tahoma"/>
            <family val="2"/>
          </rPr>
          <t xml:space="preserve">
MAS COMPLETIVO RD$428,400.00
</t>
        </r>
      </text>
    </comment>
    <comment ref="K22" authorId="0" shapeId="0" xr:uid="{00000000-0006-0000-0400-000004000000}">
      <text>
        <r>
          <rPr>
            <b/>
            <sz val="9"/>
            <color indexed="81"/>
            <rFont val="Tahoma"/>
            <family val="2"/>
          </rPr>
          <t>contabilidad:</t>
        </r>
        <r>
          <rPr>
            <sz val="9"/>
            <color indexed="81"/>
            <rFont val="Tahoma"/>
            <family val="2"/>
          </rPr>
          <t xml:space="preserve">
RD$189,000.00 DE COMPLETIVO A SUELDO, NOMINA INTERNA</t>
        </r>
      </text>
    </comment>
    <comment ref="M22" authorId="0" shapeId="0" xr:uid="{00000000-0006-0000-0400-000005000000}">
      <text>
        <r>
          <rPr>
            <b/>
            <sz val="9"/>
            <color indexed="81"/>
            <rFont val="Tahoma"/>
            <family val="2"/>
          </rPr>
          <t>contabilidad:</t>
        </r>
        <r>
          <rPr>
            <sz val="9"/>
            <color indexed="81"/>
            <rFont val="Tahoma"/>
            <family val="2"/>
          </rPr>
          <t xml:space="preserve">S COMPLETIVO DADO POR NOMINA INTERNA ARD$9,862,864.20
MAS AJUSTE DE SUELDO Y NOMBRAMIENTO REQUERIDO REQUERIDO  RD$3,150,791.52
</t>
        </r>
      </text>
    </comment>
    <comment ref="I23" authorId="0" shapeId="0" xr:uid="{00000000-0006-0000-0400-000006000000}">
      <text>
        <r>
          <rPr>
            <b/>
            <sz val="9"/>
            <color indexed="81"/>
            <rFont val="Tahoma"/>
            <family val="2"/>
          </rPr>
          <t>contabilidad:</t>
        </r>
        <r>
          <rPr>
            <sz val="9"/>
            <color indexed="81"/>
            <rFont val="Tahoma"/>
            <family val="2"/>
          </rPr>
          <t xml:space="preserve">
MAS REQUERIMIENTO DE PERSONAL MEDICO 
RD$39,275,893.44</t>
        </r>
      </text>
    </comment>
    <comment ref="K29" authorId="0" shapeId="0" xr:uid="{00000000-0006-0000-0400-000007000000}">
      <text>
        <r>
          <rPr>
            <b/>
            <sz val="9"/>
            <color indexed="81"/>
            <rFont val="Tahoma"/>
            <family val="2"/>
          </rPr>
          <t>contabilidad:</t>
        </r>
        <r>
          <rPr>
            <sz val="9"/>
            <color indexed="81"/>
            <rFont val="Tahoma"/>
            <family val="2"/>
          </rPr>
          <t xml:space="preserve">
NOMINA INTERNA</t>
        </r>
      </text>
    </comment>
    <comment ref="L29" authorId="0" shapeId="0" xr:uid="{00000000-0006-0000-0400-000008000000}">
      <text>
        <r>
          <rPr>
            <b/>
            <sz val="9"/>
            <color indexed="81"/>
            <rFont val="Tahoma"/>
            <family val="2"/>
          </rPr>
          <t>contabilidad:</t>
        </r>
        <r>
          <rPr>
            <sz val="9"/>
            <color indexed="81"/>
            <rFont val="Tahoma"/>
            <family val="2"/>
          </rPr>
          <t xml:space="preserve">
NOMINA INTERNA</t>
        </r>
      </text>
    </comment>
  </commentList>
</comments>
</file>

<file path=xl/sharedStrings.xml><?xml version="1.0" encoding="utf-8"?>
<sst xmlns="http://schemas.openxmlformats.org/spreadsheetml/2006/main" count="6376" uniqueCount="1507">
  <si>
    <t>Insumos</t>
  </si>
  <si>
    <t>Unidad de Medida</t>
  </si>
  <si>
    <t>Precio Unitario</t>
  </si>
  <si>
    <t>Valor Total</t>
  </si>
  <si>
    <t>Cuenta</t>
  </si>
  <si>
    <t>Servicio Hospitalización</t>
  </si>
  <si>
    <t>Egresos</t>
  </si>
  <si>
    <t>Servicio de Cirugia</t>
  </si>
  <si>
    <t>Servicio de Pediatria</t>
  </si>
  <si>
    <t>Servicio de Consulta Externa</t>
  </si>
  <si>
    <t>Consultas</t>
  </si>
  <si>
    <t>Primera Vez</t>
  </si>
  <si>
    <t>Subsecuente</t>
  </si>
  <si>
    <t>Servicio de Emergencia</t>
  </si>
  <si>
    <t>Imágenes</t>
  </si>
  <si>
    <t>%</t>
  </si>
  <si>
    <t>Auxiliar</t>
  </si>
  <si>
    <t>Sobresueldos</t>
  </si>
  <si>
    <t>Servicios Básicos</t>
  </si>
  <si>
    <t>Electricidad</t>
  </si>
  <si>
    <t>Agua</t>
  </si>
  <si>
    <t>Viáticos</t>
  </si>
  <si>
    <t>Pasajes</t>
  </si>
  <si>
    <t>Fletes</t>
  </si>
  <si>
    <t>Materiales y Suministros</t>
  </si>
  <si>
    <t>Alimentos y Productos Agroforestales</t>
  </si>
  <si>
    <t>Textiles y Vestuarios</t>
  </si>
  <si>
    <t>Calzados</t>
  </si>
  <si>
    <t>Minerales</t>
  </si>
  <si>
    <t>Productos y Utiles Varios</t>
  </si>
  <si>
    <t>Aportes y Donaciones</t>
  </si>
  <si>
    <t>Venta de Servicios</t>
  </si>
  <si>
    <t>Suplencias</t>
  </si>
  <si>
    <t>Especialismos</t>
  </si>
  <si>
    <t>Sobrejornales</t>
  </si>
  <si>
    <t>Dietas y Gastos de Representación</t>
  </si>
  <si>
    <t>Gratificaciones y Bonificaciones</t>
  </si>
  <si>
    <t>Bonificaciones</t>
  </si>
  <si>
    <t>Almacenaje</t>
  </si>
  <si>
    <t>Productos Terminales</t>
  </si>
  <si>
    <t>Servicios de Apoyo Diagnóstico</t>
  </si>
  <si>
    <t>Análisis de Laboratorio</t>
  </si>
  <si>
    <t>Indicadores de Producción</t>
  </si>
  <si>
    <t>Gestión de Usuario y Educación para la Salud</t>
  </si>
  <si>
    <t>Programación Trimestral</t>
  </si>
  <si>
    <t>Muestras</t>
  </si>
  <si>
    <t>Cantidad de Insumos</t>
  </si>
  <si>
    <t>Fuente de Financiamiento</t>
  </si>
  <si>
    <t>Estimación de Ingresos</t>
  </si>
  <si>
    <t>Programación Insumos por Producto Nivel Especializado</t>
  </si>
  <si>
    <t>Estimación de Gastos</t>
  </si>
  <si>
    <t>Objeto</t>
  </si>
  <si>
    <t>Sub-Cuenta</t>
  </si>
  <si>
    <t>Anticipos Financieros / Transferencias</t>
  </si>
  <si>
    <t xml:space="preserve">Transferencias Corrientes </t>
  </si>
  <si>
    <t>Consolidado Presupuesto Estimado de Ingresos y Gastos Nivel Especializado por Actividad Especifica</t>
  </si>
  <si>
    <t>Descripción Gasto por Cuenta</t>
  </si>
  <si>
    <t>Consultas Externa</t>
  </si>
  <si>
    <t>Emergencias</t>
  </si>
  <si>
    <t>Hospitalización</t>
  </si>
  <si>
    <t>Servicios de Laboratorios y Banco de Sangre</t>
  </si>
  <si>
    <t>Servicios de Imágenes RX</t>
  </si>
  <si>
    <t>Gestión Técnica y Administrativa</t>
  </si>
  <si>
    <t>Apoyo Diagnóstico</t>
  </si>
  <si>
    <t>Servicios de Apoyo</t>
  </si>
  <si>
    <t xml:space="preserve">      Total Ingresos RD$</t>
  </si>
  <si>
    <t>Tipo</t>
  </si>
  <si>
    <t>Remuneraciones</t>
  </si>
  <si>
    <t>Remuneraciones al personal fijo</t>
  </si>
  <si>
    <t>Sueldos a medicos</t>
  </si>
  <si>
    <t>Nuevas plazas maestros</t>
  </si>
  <si>
    <t>Incentivos y escalafón</t>
  </si>
  <si>
    <t>Remuneraciones al personal con carácter transitorio</t>
  </si>
  <si>
    <t>Sueldos al personal contratado y/o igualado</t>
  </si>
  <si>
    <t>Sueldos de personal nominal</t>
  </si>
  <si>
    <t>Sueldos al personal por servicios especiales</t>
  </si>
  <si>
    <t>Sueldo al personal nominal en período probatorio</t>
  </si>
  <si>
    <t xml:space="preserve"> Jornales</t>
  </si>
  <si>
    <t>Sueldos al personal fijo en trámite de pensiones</t>
  </si>
  <si>
    <t>Pago de porcentaje por desvinculación de cargo</t>
  </si>
  <si>
    <t>Primas por antigüedad</t>
  </si>
  <si>
    <t>Compensación</t>
  </si>
  <si>
    <t>Compensación por gastos de alimentación</t>
  </si>
  <si>
    <t>Compensación por horas extraordinarias</t>
  </si>
  <si>
    <t>Pago de horas extraordinarias, Horas extraordinarias fin de año (Reglamento 523-09)</t>
  </si>
  <si>
    <t>Prima de transporte</t>
  </si>
  <si>
    <t>Compensación servicios de Seguridad</t>
  </si>
  <si>
    <t>Compensación por resultados</t>
  </si>
  <si>
    <t>Compensación por distancia</t>
  </si>
  <si>
    <t>Compensaciones especiales</t>
  </si>
  <si>
    <t>Bono por desempeño</t>
  </si>
  <si>
    <t>Beneficio , Acuerdo de desempeños institucionales (Reglamento 423-12)</t>
  </si>
  <si>
    <t>Dietas</t>
  </si>
  <si>
    <t>Dietas en el país</t>
  </si>
  <si>
    <t>Dietas en el exterior</t>
  </si>
  <si>
    <t>Gastos de representación</t>
  </si>
  <si>
    <t>Gastos de representación en el país</t>
  </si>
  <si>
    <t>Gastos de representación en el exterior</t>
  </si>
  <si>
    <t>Bono escolar</t>
  </si>
  <si>
    <t>Gratificaciones por pasantías</t>
  </si>
  <si>
    <t>Gratificaciones por aniversario de institución</t>
  </si>
  <si>
    <t>Otras Gratificaciones y Bonificaciones</t>
  </si>
  <si>
    <t>Contribuciones al seguro de salud</t>
  </si>
  <si>
    <t>Contribuciones al seguro de pensiones</t>
  </si>
  <si>
    <t>Contribuciones al seguro de riesgo laboral</t>
  </si>
  <si>
    <t>Contribuciones al plan de retiro complementario</t>
  </si>
  <si>
    <t>Radiocomunicación</t>
  </si>
  <si>
    <t>Servicios telefónico de larga distancia</t>
  </si>
  <si>
    <t>Teléfono local</t>
  </si>
  <si>
    <t>Telefax y correos</t>
  </si>
  <si>
    <t>Servicio de internet y televisión por cable</t>
  </si>
  <si>
    <t>Energía eléctrica</t>
  </si>
  <si>
    <t>Electricidad no cortable</t>
  </si>
  <si>
    <t>Recolección de residuos sólidos</t>
  </si>
  <si>
    <t>Publicidad y propaganda</t>
  </si>
  <si>
    <t>Impresión y encuadernación</t>
  </si>
  <si>
    <t>Viáticos dentro del país</t>
  </si>
  <si>
    <t>Viáticos fuera del país</t>
  </si>
  <si>
    <t>Transporte y Alamcenaje</t>
  </si>
  <si>
    <t>Peaje</t>
  </si>
  <si>
    <t>Alquileres y Rentas</t>
  </si>
  <si>
    <t>Alquilleres y rentas de edificios y locales</t>
  </si>
  <si>
    <t>Alquileres de equipos de producción</t>
  </si>
  <si>
    <t>Alquileres de maquinarias y equipos</t>
  </si>
  <si>
    <t>Alquiler de equipo educacional</t>
  </si>
  <si>
    <t>Alquiler de equipo para computación</t>
  </si>
  <si>
    <t>Alquiler de equipo de comunicación</t>
  </si>
  <si>
    <t>Alquiler de equipo de oficina y muebles</t>
  </si>
  <si>
    <t>Alquiler de equipos sanitarios y de laboratorios</t>
  </si>
  <si>
    <t>Alquileres de equipos de transporte, tracción y elevación</t>
  </si>
  <si>
    <t>Otros alquileres</t>
  </si>
  <si>
    <t>Seguros</t>
  </si>
  <si>
    <t>Seguro de bienes muebles</t>
  </si>
  <si>
    <t>Seguros de personas</t>
  </si>
  <si>
    <t>Seguros de la producción agrícola</t>
  </si>
  <si>
    <t>Servicios de Conservación, Reparaciones Menores e Instalaciones Temporales</t>
  </si>
  <si>
    <t>Obras menores en edificaciones</t>
  </si>
  <si>
    <t>Servicios especiales de mantenimiento y reparación</t>
  </si>
  <si>
    <t>Limpieza, desmalezamiento de tierras y terrenos</t>
  </si>
  <si>
    <t>Mantenimiento y reparación de obras civiles en instalaciones varias</t>
  </si>
  <si>
    <t>Obras en bienes de dominio público</t>
  </si>
  <si>
    <t>Instalaciones eléctricas</t>
  </si>
  <si>
    <t>Servicios de pintura y derivados con fin de higiene y embellecimiento</t>
  </si>
  <si>
    <t>Mantenimiento y reparación de equipo para computación</t>
  </si>
  <si>
    <t>Mantenimiento y reparación de equipos sanitarios y de laboratorio</t>
  </si>
  <si>
    <t>Mantenimiento y reparación de equipos de transporte, tracción y elevación</t>
  </si>
  <si>
    <t>Instalaciones temporales</t>
  </si>
  <si>
    <t>Gastos judiciales</t>
  </si>
  <si>
    <t>Comisiones y gastos bancarios</t>
  </si>
  <si>
    <t>Servicios sanitarios médicos y veterinarios</t>
  </si>
  <si>
    <t>Servicios funerarios y gastos conexos</t>
  </si>
  <si>
    <t>Fumigación, lavandería, limpieza e higiene</t>
  </si>
  <si>
    <t>Fumigación</t>
  </si>
  <si>
    <t>Lavandería</t>
  </si>
  <si>
    <t>Organización de eventos y festividades</t>
  </si>
  <si>
    <t>Festividades</t>
  </si>
  <si>
    <t>Actuaciones deportivas</t>
  </si>
  <si>
    <t>Actuaciones artísticas</t>
  </si>
  <si>
    <t>Servicios Técnicos y Profesionales</t>
  </si>
  <si>
    <t>Servicios jurídicos</t>
  </si>
  <si>
    <t>Servicios de contabilidad y auditoría</t>
  </si>
  <si>
    <t>Servicios de capacitación</t>
  </si>
  <si>
    <t>Servicios de informática y sistemas computarizados</t>
  </si>
  <si>
    <t>Otros servicios técnicos profesionales</t>
  </si>
  <si>
    <t>Impuestos, derechos y tasas</t>
  </si>
  <si>
    <t>Impuestos</t>
  </si>
  <si>
    <t>Derechos</t>
  </si>
  <si>
    <t>Tasas</t>
  </si>
  <si>
    <t>Otros gastos operativos</t>
  </si>
  <si>
    <t>Otros gastos operativos de instituciones empresariales</t>
  </si>
  <si>
    <t>Alimentos y bebidas para personas</t>
  </si>
  <si>
    <t>Desayuno escolar</t>
  </si>
  <si>
    <t>Productos agroforestales y pecuarios</t>
  </si>
  <si>
    <t>Alimentos para animales</t>
  </si>
  <si>
    <t>Productos pecuarios</t>
  </si>
  <si>
    <t>Productos agrícolas</t>
  </si>
  <si>
    <t>Productos forestales</t>
  </si>
  <si>
    <t>Madera, corcho y sus manufacturas</t>
  </si>
  <si>
    <t>Hilados y telas</t>
  </si>
  <si>
    <t>Acabados textiles</t>
  </si>
  <si>
    <t>Prendas de vestir</t>
  </si>
  <si>
    <t>Papel de escritorio</t>
  </si>
  <si>
    <t>Productos de papel y cartón</t>
  </si>
  <si>
    <t>Productos de artes gráficas</t>
  </si>
  <si>
    <t>Libros, revistas y periódicos</t>
  </si>
  <si>
    <t>Textos de enseñanza</t>
  </si>
  <si>
    <t>Especies timbrados y valoradas</t>
  </si>
  <si>
    <t>Productos medicinales para uso humano</t>
  </si>
  <si>
    <t>Productos medicinales para uso veterinario</t>
  </si>
  <si>
    <t>Cueros y pieles</t>
  </si>
  <si>
    <t>Artículos de cuero</t>
  </si>
  <si>
    <t>Llantas y neumáticos</t>
  </si>
  <si>
    <t>Artículos de caucho</t>
  </si>
  <si>
    <t>Productos de Cuero, Caucho y Plasticos</t>
  </si>
  <si>
    <t>Artículos de plástico</t>
  </si>
  <si>
    <t>Productos de Minerales, Metalicos y No Metalicos</t>
  </si>
  <si>
    <t>Productos de cemento, cal, asbesto, yeso y arcilla</t>
  </si>
  <si>
    <t>Productos de cemento</t>
  </si>
  <si>
    <t>Productos de cal</t>
  </si>
  <si>
    <t>Productos de asbestos</t>
  </si>
  <si>
    <t>Productos de yeso</t>
  </si>
  <si>
    <t>Productos de arcilla y derivados</t>
  </si>
  <si>
    <t>Productos de vidrio, loza y porcelana</t>
  </si>
  <si>
    <t>Productos de vidrio</t>
  </si>
  <si>
    <t>Productos de loza</t>
  </si>
  <si>
    <t>Productos de porcelana</t>
  </si>
  <si>
    <t>Productos metálicos y sus derivados</t>
  </si>
  <si>
    <t>Productos ferrosos</t>
  </si>
  <si>
    <t>Productos no ferrosos</t>
  </si>
  <si>
    <t>Estructuras metálicas acabadas</t>
  </si>
  <si>
    <t>Herramientas menores</t>
  </si>
  <si>
    <t>Productos de hojalata</t>
  </si>
  <si>
    <t>Accesorios de metal</t>
  </si>
  <si>
    <t>Minerales metalíferos</t>
  </si>
  <si>
    <t>Petróleo crudo</t>
  </si>
  <si>
    <t>Carbon mineral</t>
  </si>
  <si>
    <t>Piedra, arcilla y arena</t>
  </si>
  <si>
    <t>Productos aislantes</t>
  </si>
  <si>
    <t>Productos abrasivos</t>
  </si>
  <si>
    <t>Otros minerales</t>
  </si>
  <si>
    <t>Otros Productos Minerales no metálicos</t>
  </si>
  <si>
    <t>Combustibles y lubricantes</t>
  </si>
  <si>
    <t>Gasolina</t>
  </si>
  <si>
    <t>Gasoil</t>
  </si>
  <si>
    <t>Kerosén</t>
  </si>
  <si>
    <t>Gas GLP</t>
  </si>
  <si>
    <t>Aceites y Grasas</t>
  </si>
  <si>
    <t>Lubricantes</t>
  </si>
  <si>
    <t>Productos químicos y conexos</t>
  </si>
  <si>
    <t>Productos explosivos y Pirotecnia</t>
  </si>
  <si>
    <t>Productos Fotoquímicos</t>
  </si>
  <si>
    <t>Productos Químicos de uso Personal</t>
  </si>
  <si>
    <t>Abonos y Fertilizantes</t>
  </si>
  <si>
    <t>Insecticidas, Fumigantes y Otros</t>
  </si>
  <si>
    <t>Material para limpieza</t>
  </si>
  <si>
    <t>Utiles de escritorio, oficina informática y de enseñanza</t>
  </si>
  <si>
    <t>Utiles destinados a actividades deportivas y recreativas</t>
  </si>
  <si>
    <t>Utiles de cocina y comedor</t>
  </si>
  <si>
    <t>Productos eléctricos y afines</t>
  </si>
  <si>
    <t>Otros repuestos y accesorios menores</t>
  </si>
  <si>
    <t>Productos y útiles varios n.i.p.</t>
  </si>
  <si>
    <t>Obras</t>
  </si>
  <si>
    <t>Bienes Muebles, Inmuebles e Intangibles</t>
  </si>
  <si>
    <t>Mobiliario Y Equipo</t>
  </si>
  <si>
    <t>Muebles de oficina y estantería</t>
  </si>
  <si>
    <t>Otros mobiliarios y equipos no identificados precedentemente</t>
  </si>
  <si>
    <t>Mobiliario y Equipo Educacional y Recreativo</t>
  </si>
  <si>
    <t>Aparatos deportivos</t>
  </si>
  <si>
    <t>Cámaras fotográficas y de video</t>
  </si>
  <si>
    <t>Equipos recreativos</t>
  </si>
  <si>
    <t>Equipo e Instrumental, Científico Y Laboratorio</t>
  </si>
  <si>
    <t>Equipo médico y de laboratorio</t>
  </si>
  <si>
    <t>Instrumental médico y de laboratorio</t>
  </si>
  <si>
    <t>Equipo veterinario</t>
  </si>
  <si>
    <t>Equipo Meteriológico y sismológico</t>
  </si>
  <si>
    <t>Vehículos y Equipo de Transporte, Tracción y Elevación</t>
  </si>
  <si>
    <t>Automóviles y camiones</t>
  </si>
  <si>
    <t>Carrocerías y remolques</t>
  </si>
  <si>
    <t>Otros equipos de transporte</t>
  </si>
  <si>
    <t>Maquinaria, Otros Equipos y Herramientas</t>
  </si>
  <si>
    <t>Maquinaria y equipo industrial</t>
  </si>
  <si>
    <t>Maquinaria y equipo de construcción</t>
  </si>
  <si>
    <t>Sistemas de aire acondicionado, calefacción y refrigeración industrial y comercial</t>
  </si>
  <si>
    <t>Equipo de comunicación, telecomunicaciones y señalamiento</t>
  </si>
  <si>
    <t>Equipo de generación eléctrica, aparatos y accesorios eléctricos</t>
  </si>
  <si>
    <t>Herramientas y máquinas-herramientas</t>
  </si>
  <si>
    <t>Otros equipos</t>
  </si>
  <si>
    <t>Bienes Intangibles</t>
  </si>
  <si>
    <t>Investigación y desarrollo</t>
  </si>
  <si>
    <t>Programas de informática y base de datos</t>
  </si>
  <si>
    <t>Programas de informática</t>
  </si>
  <si>
    <t>Base de datos</t>
  </si>
  <si>
    <t>Estudios de preinversión</t>
  </si>
  <si>
    <t>Marcas y patentes</t>
  </si>
  <si>
    <t>Concesiones</t>
  </si>
  <si>
    <t>Licencias informáticas e intelectuales, industriales y comerciales</t>
  </si>
  <si>
    <t>Informáticas</t>
  </si>
  <si>
    <t>Intelectuales</t>
  </si>
  <si>
    <t>Industriales</t>
  </si>
  <si>
    <t>Comerciales</t>
  </si>
  <si>
    <t>Otros activos intangibles</t>
  </si>
  <si>
    <t>Obras En Edificaciones</t>
  </si>
  <si>
    <t>Obras para edificación residencial (viviendas)</t>
  </si>
  <si>
    <t>Obras para edificación no residencial</t>
  </si>
  <si>
    <t>Obras para edificación de otras estructuras</t>
  </si>
  <si>
    <t>Mejoras de tierras y terrenos</t>
  </si>
  <si>
    <t>Infraestructura</t>
  </si>
  <si>
    <t>Obras Hidráulicas Y Sanitarias</t>
  </si>
  <si>
    <t>Obras de Energía</t>
  </si>
  <si>
    <t>Obras de telecomunicaciones</t>
  </si>
  <si>
    <t>Infraestructura terrestre y obras anexas</t>
  </si>
  <si>
    <t>Obras urbanísticas</t>
  </si>
  <si>
    <t>Obras en cementerios</t>
  </si>
  <si>
    <t>Construcciones En Bienes Concesionados</t>
  </si>
  <si>
    <t>Construcciones en bienes de uso público concesionados</t>
  </si>
  <si>
    <t>Construcciones en bienes de uso privado concesionados</t>
  </si>
  <si>
    <t>`01</t>
  </si>
  <si>
    <t>`02</t>
  </si>
  <si>
    <t>`03</t>
  </si>
  <si>
    <t>`04</t>
  </si>
  <si>
    <t>Proporción de vacaciones no disfrutadas</t>
  </si>
  <si>
    <t>Seguro sobre infraestructura</t>
  </si>
  <si>
    <t>Otros seguros</t>
  </si>
  <si>
    <t>`05</t>
  </si>
  <si>
    <t>Mantenimiento y reparación de equipos de comunicación</t>
  </si>
  <si>
    <t>Limpieza e higiene</t>
  </si>
  <si>
    <t>Interes devengados internos por instituciones financieras</t>
  </si>
  <si>
    <t>Interes devengados externos por instituciones financieras</t>
  </si>
  <si>
    <t>Otros gastos por indemnizaciones y compensaciones</t>
  </si>
  <si>
    <t>Consolidado Presupuesto Estimado de Ingresos y Gastos Nivel Especializado por Fuente de Financiamiento</t>
  </si>
  <si>
    <t>Establecimiento:</t>
  </si>
  <si>
    <t>Servicio Regional de Salud:</t>
  </si>
  <si>
    <t>Camas Disponibles</t>
  </si>
  <si>
    <t>Dias Pacientes</t>
  </si>
  <si>
    <t>Promedio Días Estada</t>
  </si>
  <si>
    <t>Porcentaje Ocupacional</t>
  </si>
  <si>
    <t>Giro de Cama</t>
  </si>
  <si>
    <t>Años</t>
  </si>
  <si>
    <t>Día Cama Disponibles</t>
  </si>
  <si>
    <t>Descripción Ingresos por Cuenta</t>
  </si>
  <si>
    <t>Donaciones</t>
  </si>
  <si>
    <t>Donaciones recibidas de otros Organismos</t>
  </si>
  <si>
    <t>Aporte de los Hogares</t>
  </si>
  <si>
    <t>Transferencias</t>
  </si>
  <si>
    <t>Transferencias Corrientes de la Administración Central</t>
  </si>
  <si>
    <t>Anticipos Financieros</t>
  </si>
  <si>
    <t>Transferencia de Capital de la Administración Central</t>
  </si>
  <si>
    <t>Otros Ingresos</t>
  </si>
  <si>
    <t>Venta de Servicios a SENASA por afiliados regimen subsidiado</t>
  </si>
  <si>
    <t>Venta de Servicios a SENASA por afiliados regimen contributivo</t>
  </si>
  <si>
    <t>Venta de Servicios a otras ARS por atencion a Regimen contributivo</t>
  </si>
  <si>
    <t xml:space="preserve">Venta de Servicios a ARL </t>
  </si>
  <si>
    <t xml:space="preserve">Venta de Servicios a Compañias aseguradoras </t>
  </si>
  <si>
    <t>Venta de servicios a otros</t>
  </si>
  <si>
    <t>Total Ingresos</t>
  </si>
  <si>
    <t>Valor RD$</t>
  </si>
  <si>
    <t>Total RD$</t>
  </si>
  <si>
    <t>Servicios Personales</t>
  </si>
  <si>
    <t>Sueldos fijos</t>
  </si>
  <si>
    <t>Ascenso a militires</t>
  </si>
  <si>
    <t>`06</t>
  </si>
  <si>
    <t>Nuevas plazas a medicos</t>
  </si>
  <si>
    <t>`07</t>
  </si>
  <si>
    <t>Sueldo anual No. 13</t>
  </si>
  <si>
    <t>Prestacianes economicas</t>
  </si>
  <si>
    <t>Prestacion laboral por desvinculación</t>
  </si>
  <si>
    <t>Vacaciones</t>
  </si>
  <si>
    <t>`08</t>
  </si>
  <si>
    <t>`09</t>
  </si>
  <si>
    <t>`10</t>
  </si>
  <si>
    <t>Otras Gratificaciones</t>
  </si>
  <si>
    <t>Contribuciones a la Seguridad Social y Riesgo Laboral</t>
  </si>
  <si>
    <t>Contratacion de servicios</t>
  </si>
  <si>
    <t>Publicidad Impresión y Encuadernación</t>
  </si>
  <si>
    <t>Alquiler de tierra</t>
  </si>
  <si>
    <t>Alquileres de Terrenos</t>
  </si>
  <si>
    <t>Alquileres de equipos de construccion y movimiento de tierra</t>
  </si>
  <si>
    <t>Seguro de bienes inmuebles e infraestructura</t>
  </si>
  <si>
    <t>Seguros sobre bienes de dominio publico</t>
  </si>
  <si>
    <t>Seguros sobre bienes historicos y culturales</t>
  </si>
  <si>
    <t>Seguros sobre inventarios de bienes de consumo</t>
  </si>
  <si>
    <t>Contrataciones de obras menores</t>
  </si>
  <si>
    <t>Mantenimientos y reparacion de maquinarias y equipos</t>
  </si>
  <si>
    <t>Mantenimiento y reparación de equipo de oficina y muebles</t>
  </si>
  <si>
    <t>Mantenimiento y reparación de equipo de educacional</t>
  </si>
  <si>
    <t>Otros Servicios No Incluidos en conceptos anteriores</t>
  </si>
  <si>
    <t>Eventos generals</t>
  </si>
  <si>
    <t>Estudios, investigaciones y análisis de factibilidad</t>
  </si>
  <si>
    <t>Premios de billetes y quinielas de la Lotería Nacional</t>
  </si>
  <si>
    <t>Productos de Papel, Cartón e Impresos</t>
  </si>
  <si>
    <t>Productos Farmacéuticos</t>
  </si>
  <si>
    <t xml:space="preserve">Artículos de plástico </t>
  </si>
  <si>
    <t>Combustibles, Lubricantes, Productos Químicos y Conexos</t>
  </si>
  <si>
    <t>Gas Natural</t>
  </si>
  <si>
    <t>Pinturas, Lacas, Barnices, Diluyentes y Absorbentes para Pinturas</t>
  </si>
  <si>
    <t>Gastos que se asignaran durante el ejercicio ( Art. 32-33 Ley 423-06)</t>
  </si>
  <si>
    <t>5 % que se asignara durante el ejercicio para gastos corrientes</t>
  </si>
  <si>
    <t>1 % que se asignara durante el ejercicio para gastos corrientes por calamidad publica</t>
  </si>
  <si>
    <t>Utiles menores médico quirùrgicos</t>
  </si>
  <si>
    <t>Productos y útiles veterinarios</t>
  </si>
  <si>
    <t>Transferencias Corrientes</t>
  </si>
  <si>
    <t xml:space="preserve"> Transferencias Corrientes Al Sector Privado</t>
  </si>
  <si>
    <t xml:space="preserve"> Prestaciones A La Seguridad Social</t>
  </si>
  <si>
    <t>Pensiones</t>
  </si>
  <si>
    <t>Jubilaciones</t>
  </si>
  <si>
    <t>Indemnización Laboral</t>
  </si>
  <si>
    <t>Ayudas Y Donaciones A Personas</t>
  </si>
  <si>
    <t>Ayudas Y Donaciones Programadas A Hogares Y Personas</t>
  </si>
  <si>
    <t>Ayudas Y Donaciones Ocasionales A Hogares Y Personas</t>
  </si>
  <si>
    <t>Programa De Repitencia Escolar</t>
  </si>
  <si>
    <t>Becas y viajes de estudios</t>
  </si>
  <si>
    <t>Becas Nacionales</t>
  </si>
  <si>
    <t>Becas extranjeras</t>
  </si>
  <si>
    <t xml:space="preserve">Transferencias corrientes a empresas del sector privado </t>
  </si>
  <si>
    <t>Transferencias corrientes a Asociaciones sin fines de lucro y partidos políticos</t>
  </si>
  <si>
    <t>Transferencias corrientes a Asociaciones sin fines de lucro</t>
  </si>
  <si>
    <t xml:space="preserve"> Transferencias Corrientes Al Gob. Gral Nacional</t>
  </si>
  <si>
    <t>Aportaciones instituciones del gobierno central</t>
  </si>
  <si>
    <t>Aportaciones corrientes al Poder Ejecutivo</t>
  </si>
  <si>
    <t>Transferencias corrientes a instituciones descentralizadas y autonomas no financieras.</t>
  </si>
  <si>
    <t>Transferencias corrientes a instituciones descentralizadas y autonomas no financieras para servicios personales.</t>
  </si>
  <si>
    <t xml:space="preserve">Otras transferencias corrientes a instituciones descentralizadas y autonomas no financieras. </t>
  </si>
  <si>
    <t>Transferencias corrientes a instituciones descentralizadas y autonomas no financieras para pago de electricidad no cortable.</t>
  </si>
  <si>
    <t>Transferencias corrientes a instituciones públicas de la seguridad social</t>
  </si>
  <si>
    <t>Transferencias corrientes a instituciones públicas de la seguridad social para servicios personales.</t>
  </si>
  <si>
    <t>Otras transferencias corrientes a instituciones públicas de la seguridad social</t>
  </si>
  <si>
    <t>Transferencias corrientes ainstituciones públicas de la seguridad social para pago de electricidad no cortable.</t>
  </si>
  <si>
    <t xml:space="preserve">Transferenxcias corrientes a empresas públicas no financieras </t>
  </si>
  <si>
    <t>Transferenxcias corrientes a empresas públicas no financieras nacionales</t>
  </si>
  <si>
    <t>Transferenxcias corrientes a empresas públicas no financieras nacionales para servicios personales.</t>
  </si>
  <si>
    <t xml:space="preserve">Otras transferencias corrientes a instituciones públicas  no financieras nacionales </t>
  </si>
  <si>
    <t>Transferenxcias corrientes a empresas públicas no financieras nacionales   para pago de electricidad no cortable.</t>
  </si>
  <si>
    <t>Subvenciones</t>
  </si>
  <si>
    <t>Subvenciones a empresas del Sector Privado</t>
  </si>
  <si>
    <t>Subvenciones a empresas cuasiempresas publicas no financieras</t>
  </si>
  <si>
    <t>Subvenciones a instituciones publicas financieras no monetarias</t>
  </si>
  <si>
    <t>Subvenciones a instituciones publicas financieras monetarias</t>
  </si>
  <si>
    <t>Transferencias corrientes al sector externo</t>
  </si>
  <si>
    <t xml:space="preserve">Transferencias corrientes a Gobiernos Extranjeros
</t>
  </si>
  <si>
    <t>Transferencias corrientes a Gobiernos Extranjeros</t>
  </si>
  <si>
    <t>Transferencias corrientes a organismos internacionales</t>
  </si>
  <si>
    <t>Transferencias corrientes a Organismos internacionales</t>
  </si>
  <si>
    <t>Transferencias corrientes al sector privado externo</t>
  </si>
  <si>
    <t>Transferencias de Corrientes a otras Instituciones Públicas</t>
  </si>
  <si>
    <t>Sueldo en las transferencias a otras instituciones públicas</t>
  </si>
  <si>
    <t>Gasto en las transferencias a otras instituciones públicas</t>
  </si>
  <si>
    <t>Electricidad no cortable en las transferencias a otras instituciones públicas</t>
  </si>
  <si>
    <t>Transferencias Capital</t>
  </si>
  <si>
    <t>Transferencias de capital al sector privado</t>
  </si>
  <si>
    <t xml:space="preserve">Trasnferencia de capital a hogares y personas </t>
  </si>
  <si>
    <t>Transferencias de capital a Asociaciones Privadas sin Fines de Lucro</t>
  </si>
  <si>
    <t>Transferencia de capital a empresas del sector privado interno</t>
  </si>
  <si>
    <t>Muebles de alojamiento, excepto de oficina y estantería</t>
  </si>
  <si>
    <t>Equipos de Cómputo</t>
  </si>
  <si>
    <t>Electrodomesticos</t>
  </si>
  <si>
    <t>Equipos y aparatos audiovisuales</t>
  </si>
  <si>
    <t>Equipos de defensa y seguridad</t>
  </si>
  <si>
    <t>Equipos de defensa de defensa</t>
  </si>
  <si>
    <t>Equipos de seguridad</t>
  </si>
  <si>
    <t>Edificios y estructuras</t>
  </si>
  <si>
    <t>Edificios residenciales ( Viviendas )</t>
  </si>
  <si>
    <t>Edificios No Residenciales</t>
  </si>
  <si>
    <t>Otras estructuras</t>
  </si>
  <si>
    <t>Supervisión e inspección de obras en edificaciones</t>
  </si>
  <si>
    <t>Servicio Nacional de Salud</t>
  </si>
  <si>
    <t>Dirección de Planificación y Desarrollo</t>
  </si>
  <si>
    <t>Metropolitano</t>
  </si>
  <si>
    <t xml:space="preserve">Valdesia </t>
  </si>
  <si>
    <t>Norcentral</t>
  </si>
  <si>
    <t>Nordeste</t>
  </si>
  <si>
    <t>Enriquillo</t>
  </si>
  <si>
    <t>Este</t>
  </si>
  <si>
    <t>El Valle</t>
  </si>
  <si>
    <t>Cibao Occidental</t>
  </si>
  <si>
    <t>Cibao Central</t>
  </si>
  <si>
    <t>Año</t>
  </si>
  <si>
    <t>Anticipo Financiero</t>
  </si>
  <si>
    <t>Venta Servicios</t>
  </si>
  <si>
    <t>Aportes SNS Nomina</t>
  </si>
  <si>
    <t>Aportes SNS Medicamento</t>
  </si>
  <si>
    <t>Aportes SNS Equipamiento</t>
  </si>
  <si>
    <t>Aportes para otros gastos de inversión del SNS</t>
  </si>
  <si>
    <t>Nómina</t>
  </si>
  <si>
    <t>Porcentaje de cesárea</t>
  </si>
  <si>
    <t>Índice de mortalidad materna intrahospitalaria</t>
  </si>
  <si>
    <t>Insumo</t>
  </si>
  <si>
    <t>InsumoAbrev</t>
  </si>
  <si>
    <t>Descripción</t>
  </si>
  <si>
    <t>CODIGO PRESUPUESTARIO</t>
  </si>
  <si>
    <t>lsAcabadosTextiles</t>
  </si>
  <si>
    <t>Manteles en encajes para bandejas grandes (rectangulares)</t>
  </si>
  <si>
    <t>unidad</t>
  </si>
  <si>
    <t>2.3.2.2.01</t>
  </si>
  <si>
    <t>Manteles en encajes para bandejas pequeñas (rectangulares)</t>
  </si>
  <si>
    <t>lsAlimentosyBebidas</t>
  </si>
  <si>
    <t>Almuerzo tipo Buffet para 10 personas (Cristaleria, Cuberteria, Servilletas, Jugo)</t>
  </si>
  <si>
    <t>2.3.1.1.01</t>
  </si>
  <si>
    <t>Almuerzo tipo Buffet para 20 personas (Cristalería, Cubertería, Servilletas, Jugo, Café)</t>
  </si>
  <si>
    <t xml:space="preserve">Almuerzo tipo Buffet para 30 personas (Cristaleria, Cuberteria, Servilletas, Jugo) </t>
  </si>
  <si>
    <t>Almuerzo tipo Buffet para 40 personas (Cristalería, Cuberteria, Mesas, Sillas, Manteles, Servilletas)</t>
  </si>
  <si>
    <t>Refrigerio Dulce tipo Buffet p/65 Personas (Arreglo Flores, Alquiler Cristalería, Sillas, Servilletas, Mesa, Bambalina, Tope)</t>
  </si>
  <si>
    <t>Refrigerio tipo Buffet p/12 personas (4 Variedades, Desechables Transparentes, Jugo Natural, Servilletas, Hielo)</t>
  </si>
  <si>
    <t xml:space="preserve">Refrigerio tipo Buffet p/15 personas (3 Variedades, Desechables Transparentes, Jugo Natural, Servilletas, Hielo) </t>
  </si>
  <si>
    <t>Refrigerio tipo Buffet p/150 personas (Diferentes Variedades, Bambalinas, Manteles, Desechables, Hielo, Servilletas)</t>
  </si>
  <si>
    <t xml:space="preserve">Refrigerio tipo Buffet p/40 personas (5 Variedades, Cristaleria, Mantel, Tope, Bambalina, Servilletas, Hielo) </t>
  </si>
  <si>
    <t xml:space="preserve">Refrigerio tipo Buffet p/45 personas (5 Variedades, Desechable Transparentes, Servilletas, Hielo) </t>
  </si>
  <si>
    <t xml:space="preserve">Refrigerio tipo preempacado p/100 personas (4 Variedades, Jugo, Desechables Transparentes, Hielo, Servilleta) </t>
  </si>
  <si>
    <t xml:space="preserve">Refrigerio tipo preempacado p/110 personas (4 Variedades, Jugo, Desechables Transparentes,sillas plasticas, Servilletas) </t>
  </si>
  <si>
    <t xml:space="preserve">Refrigerio tipo preempacado p/125 personas (4 Variedades, Jugo, Desechables Transparentes,sillas plasticas, Servilletas) </t>
  </si>
  <si>
    <t>Refrigerio tipo preempacado p/20 personas (Variedades fuertes, Jugo, Desechables Transparentes, Servilletas, Hielo)</t>
  </si>
  <si>
    <t>Refrigerio tipo preempacado p/25 personas (4 Variedades, Jugo, Desechables Transparentes, Jugo Natural)</t>
  </si>
  <si>
    <t xml:space="preserve">Refrigerio tipo preempacado p/250 personas (4 Variedades, Jugo, Desechables Transparentes, Mesas, Manteles) </t>
  </si>
  <si>
    <t xml:space="preserve">Refrigerio tipo preempacado p/50 personas (3 Variedades, Jugo, Desechables Transparentes, Hielo, Servilleta) </t>
  </si>
  <si>
    <t>Refrigerio y Almuerzo tipo Buffet p/25 personas (Cristaleria, Mesas, Manteles, Bambalina, Hielo, Servilletas</t>
  </si>
  <si>
    <t>Servicio de Almuerzo tipo buffet para 30 Personas</t>
  </si>
  <si>
    <t>Servicio de Refrigerio tipo buffet 30 Personas</t>
  </si>
  <si>
    <t>lsArticulosdePlastico</t>
  </si>
  <si>
    <t>Cajas de Cucharas Plásticas</t>
  </si>
  <si>
    <t>Caja</t>
  </si>
  <si>
    <t>2.3.5.5.01</t>
  </si>
  <si>
    <t>Cajas de Tenedores Plásticos</t>
  </si>
  <si>
    <t>Cajas de Vasos No. 3</t>
  </si>
  <si>
    <t>Cajas de Vasos No. 7</t>
  </si>
  <si>
    <t>Fardos de Fundas Plásticas 17x22</t>
  </si>
  <si>
    <t>Fardos de Fundas Plásticas 24x30</t>
  </si>
  <si>
    <t>Fardos de Fundas Plásticas no. 55</t>
  </si>
  <si>
    <t>Electrodomésticos</t>
  </si>
  <si>
    <t>lsElectrodomesticos</t>
  </si>
  <si>
    <t>Aspiradora</t>
  </si>
  <si>
    <t>2.6.1.4.01</t>
  </si>
  <si>
    <t>Estufas de 20 pulgadas</t>
  </si>
  <si>
    <t>Microondas de 7 pies</t>
  </si>
  <si>
    <t>Refrigeradores de 8 pies</t>
  </si>
  <si>
    <t>Televisores de 32 pulgadas</t>
  </si>
  <si>
    <t>lsTelecomunicaciones</t>
  </si>
  <si>
    <t>Mapas de Evacuación</t>
  </si>
  <si>
    <t>2.6.5.5.01</t>
  </si>
  <si>
    <t>Otros Señales</t>
  </si>
  <si>
    <t>Punto de Reunion 2x2 pies, Metla colocado en pared</t>
  </si>
  <si>
    <t>Señal de Ruta de Evacuacion Area, Doble Cara 6x12, para techo con cables de acero  Fotoluminiscente</t>
  </si>
  <si>
    <t>Señales de Ruta de Evacuacion Flecha Derecha 5x8 en vinil fotoluminiscente sobre PVC de 4mm</t>
  </si>
  <si>
    <t>Señales de Ruta de Evacuacion Flecha Izquierda 5x8 en vinil fotoluminiscente sobre PVC de 4mm</t>
  </si>
  <si>
    <t>Señales de Salida 12x25¨ en vinil fotoluminiscente sobre PVC de 4mm</t>
  </si>
  <si>
    <t>Señalizaciones de Extintores y Modo de uso</t>
  </si>
  <si>
    <t xml:space="preserve">Equipo médico y de laboratorio </t>
  </si>
  <si>
    <t>lsEquiposMedicos</t>
  </si>
  <si>
    <t xml:space="preserve"> Agitador rotador VDRL.</t>
  </si>
  <si>
    <t>2.6.3.1.01</t>
  </si>
  <si>
    <t xml:space="preserve"> Aspirador de secreciones eléctrico rodable</t>
  </si>
  <si>
    <t xml:space="preserve"> Bandeja de Urología</t>
  </si>
  <si>
    <t xml:space="preserve"> Contador de células hematológicas.</t>
  </si>
  <si>
    <t xml:space="preserve"> Incubadora neonatal para UCI</t>
  </si>
  <si>
    <t xml:space="preserve"> Vitrina de acero inoxidable para material estéril 0.68x0.45x1.70m.</t>
  </si>
  <si>
    <t>Aza Diatermica</t>
  </si>
  <si>
    <t>Balanza  con tallímetro de 160 kg - 320 lbs.</t>
  </si>
  <si>
    <t>Balanza analítica de precisión</t>
  </si>
  <si>
    <t>Bandeja cirugía general</t>
  </si>
  <si>
    <t>Bandeja de acero inoxidable 30x20cms.</t>
  </si>
  <si>
    <t>Bandeja de cesárea.</t>
  </si>
  <si>
    <t>Bandeja de cirugía ortopédica</t>
  </si>
  <si>
    <t>Bandeja de legrado</t>
  </si>
  <si>
    <t>Bandeja de parto</t>
  </si>
  <si>
    <t>Bandeja ginecológica</t>
  </si>
  <si>
    <t>Baño maría 10 - 15 lts.</t>
  </si>
  <si>
    <t>Cama  tipo hospitalaria, de posición, con barandas,  colchón</t>
  </si>
  <si>
    <t>Cama cuna metálica rodable con barandas para niños 147 x 82.5 x 50 cms.</t>
  </si>
  <si>
    <t>Cama eléctrica de cuidados intensivos con barandas y funciones de posicionamientos especiales</t>
  </si>
  <si>
    <t>Cama unipersonal</t>
  </si>
  <si>
    <t>Camilla de emergencia  con barandas, ruedas  y  porta suero incluido</t>
  </si>
  <si>
    <t>Camilla de transporte intrahospitalaria con barandas, ruedas y porta suero</t>
  </si>
  <si>
    <t>Camilla de trauma shock</t>
  </si>
  <si>
    <t>Camilla para examen ginecológico.</t>
  </si>
  <si>
    <t>Carro de cura</t>
  </si>
  <si>
    <t>Centrífuga de Mesa de 24 tubos</t>
  </si>
  <si>
    <t>Chaleco plomado</t>
  </si>
  <si>
    <t>Cipap Fisher</t>
  </si>
  <si>
    <t>Colchones Hospitalarios 36' x 76' (Azul, Marron o Crema)</t>
  </si>
  <si>
    <t>Cuna de calor radiante</t>
  </si>
  <si>
    <t>Desfibrilador con monitor ECG, paleta externas y batería interna.</t>
  </si>
  <si>
    <t>Doppler fetal fijo</t>
  </si>
  <si>
    <t>Doppler fetal portátil</t>
  </si>
  <si>
    <t>Electrocardiógrafo de 3 canales portátil con carro</t>
  </si>
  <si>
    <t>Electrocauterio</t>
  </si>
  <si>
    <t>Escalinata de 2 peldaño</t>
  </si>
  <si>
    <t>Esfigmomanómetro De Pared Con Brazalete Adulto</t>
  </si>
  <si>
    <t>Esfigmomanómetro de pared con set de brazaletes pediátrico.</t>
  </si>
  <si>
    <t>Esfigmomanómetro de pedestal rodable adulto</t>
  </si>
  <si>
    <t>Esfigmomanómetro de pedestal rodable adulto/pediátrico</t>
  </si>
  <si>
    <t>Esfigmomanómetro portátil con brazalete para adulto</t>
  </si>
  <si>
    <t>Esfigmomanómetro portátil con set de Brazaletes pediátricos</t>
  </si>
  <si>
    <t>Estantería metalica de 4 niveles regulares</t>
  </si>
  <si>
    <t>Estetoscopio doble campana</t>
  </si>
  <si>
    <t>Estetoscopio pediátrico</t>
  </si>
  <si>
    <t>Frasco Esteril para muestras</t>
  </si>
  <si>
    <t>Horno eléctrico al seco cap. 28 litros.</t>
  </si>
  <si>
    <t>Incubadora de transporte</t>
  </si>
  <si>
    <t>Incubadora neonatal estándar</t>
  </si>
  <si>
    <t>Instalación de Rayos X en el Hospital Municipal de Haina</t>
  </si>
  <si>
    <t>Lámpara de fototerapia</t>
  </si>
  <si>
    <t>Lámpara quirúrgica cialítica de potencia alta.</t>
  </si>
  <si>
    <t>Lámpara quirúrgica de pie rodable .</t>
  </si>
  <si>
    <t>Laringoscopio adulto</t>
  </si>
  <si>
    <t>Máquina de anestesia 3 gases con monitoreo avanzado.</t>
  </si>
  <si>
    <t>Mesa de parto</t>
  </si>
  <si>
    <t>Mesa metálica angular rodable para instrumentos de acero inoxidable</t>
  </si>
  <si>
    <t>Mesa metálica tipo mayo acero inoxidable</t>
  </si>
  <si>
    <t>Mesa para operaciones mayores</t>
  </si>
  <si>
    <t>Microscopio binocular Tipo Estándar</t>
  </si>
  <si>
    <t>Monitor de actividad intrauterina y cardiofetal</t>
  </si>
  <si>
    <t>Monitor de funciones vitales de transporte 5 pararametros</t>
  </si>
  <si>
    <t>Monitores de signos vitales de pared de 5 parámetros .</t>
  </si>
  <si>
    <t>Nebulizador</t>
  </si>
  <si>
    <t>Negatoscopio metálico de 1 campo</t>
  </si>
  <si>
    <t>Negatoscopio metálico de 2 campos.</t>
  </si>
  <si>
    <t>Nevera para banco de sangre</t>
  </si>
  <si>
    <t>Nevera para Reactivos</t>
  </si>
  <si>
    <t>Orinal metálico</t>
  </si>
  <si>
    <t>Pulsoxímetro adulto pediátrico portátil.</t>
  </si>
  <si>
    <t>Pulsoxímetro con sensor neonatal.</t>
  </si>
  <si>
    <t>Resucitador manual adulto</t>
  </si>
  <si>
    <t>Resucitador manual neonatal</t>
  </si>
  <si>
    <t>Resucitador manual pediátrico</t>
  </si>
  <si>
    <t>Set de cirugía menor</t>
  </si>
  <si>
    <t>Set de diagnóstico de pared</t>
  </si>
  <si>
    <t>Set de diagnóstico portátil</t>
  </si>
  <si>
    <t>Set instrumental de curaciones.</t>
  </si>
  <si>
    <t>Silla de rueda aro No. 18</t>
  </si>
  <si>
    <t>Silla de rueda aro No. 24</t>
  </si>
  <si>
    <t>Sillón dental (de fabricación de local)</t>
  </si>
  <si>
    <t xml:space="preserve">Unidad de Monitoreo de Cuidados Intensivos </t>
  </si>
  <si>
    <t>Unidad de Rayos X portátil y con batería.</t>
  </si>
  <si>
    <t>Unidad dental digital completa</t>
  </si>
  <si>
    <t>Unidades dentales (de fabricación local)</t>
  </si>
  <si>
    <t>Ventilador mecánico adulto/pediátrico</t>
  </si>
  <si>
    <t>Ventilador mecánico neonatal</t>
  </si>
  <si>
    <t>Equipos de cómputo</t>
  </si>
  <si>
    <t>lsEquiposComputos</t>
  </si>
  <si>
    <t>Computadoras de escritorio</t>
  </si>
  <si>
    <t>2.6.1.3.01</t>
  </si>
  <si>
    <t xml:space="preserve">Headsets </t>
  </si>
  <si>
    <t>Impresora Multifunción</t>
  </si>
  <si>
    <t>Impresoras Blanco y Negro</t>
  </si>
  <si>
    <t>Laptop de 14 pulgadas</t>
  </si>
  <si>
    <t>lsEquiposSeguridad</t>
  </si>
  <si>
    <t>Arco Detector de Metales de 87' de alto x 35' de anho</t>
  </si>
  <si>
    <t>2.6.6.2.01</t>
  </si>
  <si>
    <t>Detectores de Metal Portatil de 16,5' de longitud</t>
  </si>
  <si>
    <t>Eventos generales</t>
  </si>
  <si>
    <t>lsEventosGenerales</t>
  </si>
  <si>
    <t>Alojamiento por una Noche por persona</t>
  </si>
  <si>
    <t>2.2.8.6.01</t>
  </si>
  <si>
    <t>Audivisuales, Decoración, Montaje y Desmontaje de Evento por 50 personas</t>
  </si>
  <si>
    <t>Audivisuales, Decoración, Montaje y Desmontaje de Evento por 80 personas</t>
  </si>
  <si>
    <t>lsGasoil</t>
  </si>
  <si>
    <t>Tickets de Combustible de RD$1,000.00</t>
  </si>
  <si>
    <t xml:space="preserve">2.3.7.1.02 </t>
  </si>
  <si>
    <t>Tickets de Combustible de RD$200.00</t>
  </si>
  <si>
    <t>Tickets de Combustible de RD$500.00</t>
  </si>
  <si>
    <t>Galones de Gasoil Optimo</t>
  </si>
  <si>
    <t>galon</t>
  </si>
  <si>
    <t>2.3.7.1.02</t>
  </si>
  <si>
    <t>Galones de Gasoil Regular</t>
  </si>
  <si>
    <t>Galones de Gasolina Premium</t>
  </si>
  <si>
    <t>Galones de Gasolina Regular</t>
  </si>
  <si>
    <t>Galones de GPL</t>
  </si>
  <si>
    <t>lsHerramientasMenores</t>
  </si>
  <si>
    <t>60 pie de Alambre Vinyl #14/2</t>
  </si>
  <si>
    <t>pie</t>
  </si>
  <si>
    <t>2.3.6.3.04</t>
  </si>
  <si>
    <t>Bandeja metálica colectora de agua de 1.50 x 0.70 x 0.70mts</t>
  </si>
  <si>
    <t>Cajas aéreas plásticas</t>
  </si>
  <si>
    <t>Canaleta de 1 pulgada</t>
  </si>
  <si>
    <t>Codos de 1' PVC</t>
  </si>
  <si>
    <t>Destornillador de Estria</t>
  </si>
  <si>
    <t>Destornillador Plano</t>
  </si>
  <si>
    <t>Faceplate 1 salida</t>
  </si>
  <si>
    <t>Grapas Plasticas para Alambre Vinyl #13</t>
  </si>
  <si>
    <t>Llave de Rueda tipo T</t>
  </si>
  <si>
    <t>Llaves de paso de bola (1 pulgada)</t>
  </si>
  <si>
    <t>Martillo</t>
  </si>
  <si>
    <t>Mini Jack RJ45</t>
  </si>
  <si>
    <t>Niples 1' x 2' hg</t>
  </si>
  <si>
    <t>Niples de 1' x 3' hg</t>
  </si>
  <si>
    <t>Organizador horizontal plástico</t>
  </si>
  <si>
    <t>Patch Cord UTP Cat.6 de 2 pies</t>
  </si>
  <si>
    <t>Patch Cord UTP Cat.6 de 7 pies</t>
  </si>
  <si>
    <t>Patch Panel 24 puertos Cat.6</t>
  </si>
  <si>
    <t>Pinzas para corte de tola</t>
  </si>
  <si>
    <t>Punta de Tria para Taladro</t>
  </si>
  <si>
    <t>PVC CR80/30 (kit de 500)</t>
  </si>
  <si>
    <t>Rack (Palometas) de Pared para Monitor NK PVM-2701</t>
  </si>
  <si>
    <t>Rack de pared 7U con Bisagras</t>
  </si>
  <si>
    <t>Tarugos Azules</t>
  </si>
  <si>
    <t>tee de 1 pulgada hg</t>
  </si>
  <si>
    <t>Tira de Lija 100/1</t>
  </si>
  <si>
    <t>Tira de Lija de Metal 12/1</t>
  </si>
  <si>
    <t>Tornillo para Tarugo Azul</t>
  </si>
  <si>
    <t>Tubo de Silicón Transparente</t>
  </si>
  <si>
    <t>lsImpresionyEncuadernacion</t>
  </si>
  <si>
    <t>Impresión Formularios (dos caras)</t>
  </si>
  <si>
    <t xml:space="preserve">2.2.2.2.01 </t>
  </si>
  <si>
    <t>lsLlantasyNeumaticos</t>
  </si>
  <si>
    <t xml:space="preserve">Goma (No.265/70/16 para camioneta Toyota Hilux) </t>
  </si>
  <si>
    <t>2.3.5.3.01</t>
  </si>
  <si>
    <t xml:space="preserve">Gomas (No. 265/70/15 para jeep Chevrolet Brazer) </t>
  </si>
  <si>
    <t>Neumáticos para Ford Ranger, Pirelli 265-70R-16</t>
  </si>
  <si>
    <t>Neumáticos para Motocicleta 110/80-18-58, trasera, Michelin</t>
  </si>
  <si>
    <t>Neumáticos para Motocicletas 80/90-21mc48p, delanteras Michelin</t>
  </si>
  <si>
    <t>Neumáticos para Toyota Hilux, Firestone 265/70 R 16</t>
  </si>
  <si>
    <t>Tubo de Neumáticos para Motocicleta, delantero, Michelin</t>
  </si>
  <si>
    <t>Tubo de Neumáticos para Motocicleta, trasero, Michelin</t>
  </si>
  <si>
    <t>lsMantenimiento</t>
  </si>
  <si>
    <t>Instalación, Correcion de Pintura, Cristal Delantero y Bumper de vehiculo</t>
  </si>
  <si>
    <t>2.7.2.6.01</t>
  </si>
  <si>
    <t>Mantenimiento de Vehículos</t>
  </si>
  <si>
    <t>Mantenimiento y reparación de equipos para computación</t>
  </si>
  <si>
    <t xml:space="preserve">Mantenimiento y/o Reparación Impresora  Multifuncional </t>
  </si>
  <si>
    <t>2.7.2.2.01</t>
  </si>
  <si>
    <t>Mantenimiento y/o Reparación Impresora Laser</t>
  </si>
  <si>
    <t>Servicio de Reparación y Mantenimiento de Fotocopiadora (anual)</t>
  </si>
  <si>
    <t>Reparación de Tomógrafo General Electric Brights Speed, serial 277468nm5</t>
  </si>
  <si>
    <t>2.7.2.4.01</t>
  </si>
  <si>
    <t>Mantenimiento y reparación de maquinarias y equipos</t>
  </si>
  <si>
    <t>Mantenimiento de Planta Electrica Cummins 20KVA</t>
  </si>
  <si>
    <t>Mantenimiento y Reparación de Aire Acondicionado de 3 Toneladas</t>
  </si>
  <si>
    <t>Reparacion y Mantenimiento Planta Eléctrica</t>
  </si>
  <si>
    <t>Servicio de Mantenimiento de Aire Acondicionado</t>
  </si>
  <si>
    <t>2.2.7.2.01</t>
  </si>
  <si>
    <t>Servicio de mantenimiento,lavado y brillado de piso</t>
  </si>
  <si>
    <t>2.7.1.7.01</t>
  </si>
  <si>
    <t>Servicios de Desinstalacion,  Instalación y Mantenimiento</t>
  </si>
  <si>
    <t>Mantenimiento y reparación de muebles y equipos de oficina</t>
  </si>
  <si>
    <t>Mantenimiento Planta Eléctrica</t>
  </si>
  <si>
    <t>2.7.1.6.01</t>
  </si>
  <si>
    <t>Suministro, Instalación y drenaje</t>
  </si>
  <si>
    <t>2.7.1.4.01</t>
  </si>
  <si>
    <t>lsMaterialesdeLimpieza</t>
  </si>
  <si>
    <t>Ambientador en Spray, diferentes Frangancias</t>
  </si>
  <si>
    <t>2.3.9.1.01</t>
  </si>
  <si>
    <t>Carro de limpieza de 2 baldes</t>
  </si>
  <si>
    <t>Cleaner, 1 Litro para Maquina ABX Micros 60</t>
  </si>
  <si>
    <t>Cubo plastico , con brazalete en metal, Mediano</t>
  </si>
  <si>
    <t>Docenas de Brillo de Metal (Fregar)</t>
  </si>
  <si>
    <t>Escoba plastica</t>
  </si>
  <si>
    <t>Galón de Cloro</t>
  </si>
  <si>
    <t>Galones de Limpia Cristales</t>
  </si>
  <si>
    <t>Jabón Liquido Lavaplatos</t>
  </si>
  <si>
    <t>Jabón Liquido para Manos</t>
  </si>
  <si>
    <t>Neutralizador de Olor</t>
  </si>
  <si>
    <t xml:space="preserve">Pinespuma </t>
  </si>
  <si>
    <t>Rastrillo plastico palo en  en madera</t>
  </si>
  <si>
    <t>Saco de Detergente en Polvo</t>
  </si>
  <si>
    <t>Suaper</t>
  </si>
  <si>
    <t>Muebles de alojamiento</t>
  </si>
  <si>
    <t>lsMueblesdeAlojamiento</t>
  </si>
  <si>
    <t>Bancada de 3 asientos</t>
  </si>
  <si>
    <t>2.6.1.2.02</t>
  </si>
  <si>
    <t>Bancada de 4 asientos</t>
  </si>
  <si>
    <t>lsMueblesdeOficina</t>
  </si>
  <si>
    <t>Anaquel metalico de 5 niveles</t>
  </si>
  <si>
    <t>2.6.1.1.02</t>
  </si>
  <si>
    <t>Anaqueles de Metal de 1.20m+0.60 cm</t>
  </si>
  <si>
    <t>2.6.1.1.01</t>
  </si>
  <si>
    <t>Anaqueles de Metal de 1.m+0.60 cm</t>
  </si>
  <si>
    <t>Archivador metálico de 4 gavetas.</t>
  </si>
  <si>
    <t>Archivos Laterales 2.3 de 4 gavetas</t>
  </si>
  <si>
    <t>Armario metálico dobles o lockers con ojete para candado.</t>
  </si>
  <si>
    <t>Bandeja metálica rodable de sobre cama para alimentos</t>
  </si>
  <si>
    <t>Cubiculos (1.05mt x 1.00mt x 0.60mt)</t>
  </si>
  <si>
    <t>Cubo metalico para desperdicios con tapa accionada a pedal</t>
  </si>
  <si>
    <t>Dispositivo de Paso Rápido de Peajes para Vehículos</t>
  </si>
  <si>
    <t>Escritorio metálico de 2 cajones de 100 x 60 cms.</t>
  </si>
  <si>
    <t>Gabinetes Aereos 1.00mt con puerta tipo tambor</t>
  </si>
  <si>
    <t>Mesa comedor con 4 sillas</t>
  </si>
  <si>
    <t>Silla metálica giratoria rodable con asiento alto</t>
  </si>
  <si>
    <t>Silla secretarial</t>
  </si>
  <si>
    <t>Sillas de Oficina sin brazo, con soporte lumbar</t>
  </si>
  <si>
    <t>Sillas de visitas</t>
  </si>
  <si>
    <t>Sillas secretariales sin brazo con soporte lumbar</t>
  </si>
  <si>
    <t>Sillón ejecutivo color negro, con brazo, soporte lumbar, en leader</t>
  </si>
  <si>
    <t>Sillon Ergonomico o Postural color negro</t>
  </si>
  <si>
    <t>Sillón para sala de reuniones</t>
  </si>
  <si>
    <t>Sillón semiejecutivo sin porta brazos unipersonal</t>
  </si>
  <si>
    <t>Taburete metálico asiento giratorio rodable con espaldar.</t>
  </si>
  <si>
    <t>Taburete metalico giratorio con espaldar para anestesiologo</t>
  </si>
  <si>
    <t>lsObrasMenoresEdificaciones</t>
  </si>
  <si>
    <t xml:space="preserve"> Adecuación Local </t>
  </si>
  <si>
    <t>2.7.1.1.01</t>
  </si>
  <si>
    <t>lsOtrosEquipos</t>
  </si>
  <si>
    <t>Bomba de agua de 1.5 hp, doble impele</t>
  </si>
  <si>
    <t>2.6.5.8.01</t>
  </si>
  <si>
    <t>Bomba de Agua de 3HP - 110-220V</t>
  </si>
  <si>
    <t>Gato Hidráulico 2 TOM. TW</t>
  </si>
  <si>
    <t>Tanque de hidroneumatico de 120 galones - alta presion</t>
  </si>
  <si>
    <t>lsPeaje</t>
  </si>
  <si>
    <t>Peaje (por vehiculo)</t>
  </si>
  <si>
    <t>2.2.4.4.01</t>
  </si>
  <si>
    <t>Pinturas, barnices, lacas, diluyentes y absorbentes para pintura</t>
  </si>
  <si>
    <t>lsPinturas</t>
  </si>
  <si>
    <t>Cemento de pvc de 16oz</t>
  </si>
  <si>
    <t>2.3.7.2.06</t>
  </si>
  <si>
    <t>Pastas de cloro de cisternas 200GRS</t>
  </si>
  <si>
    <t>lsProductosArtesGraficas</t>
  </si>
  <si>
    <t>Calcomanias</t>
  </si>
  <si>
    <t>2.3.3.3.01</t>
  </si>
  <si>
    <t>Letrero en Acrílico rotulado en Vinil adhesivo, Tornillos Decorativo (0.71mt x 1.06mt) con instalación</t>
  </si>
  <si>
    <t>lsProductosdeCemento</t>
  </si>
  <si>
    <t>Cemento blanco</t>
  </si>
  <si>
    <t>libra</t>
  </si>
  <si>
    <t>2.3.6.1.01</t>
  </si>
  <si>
    <t>lsProductosdeLoza</t>
  </si>
  <si>
    <t>Inodoros color blanco</t>
  </si>
  <si>
    <t>2.3.6.2.02</t>
  </si>
  <si>
    <t>Lavamanos con pedestal color blanco</t>
  </si>
  <si>
    <t>Pedestal de Lavamanos color blanco</t>
  </si>
  <si>
    <t>lsProductosdePapel</t>
  </si>
  <si>
    <t>Carpetas Azules de 5 Pulgadas con 3 aros.</t>
  </si>
  <si>
    <t>Carpetas institucionales con bolsillo full color, Cartón 9x12</t>
  </si>
  <si>
    <t>Carpetas No.1, Blanca c/Cover</t>
  </si>
  <si>
    <t>2.3.3.2.01</t>
  </si>
  <si>
    <t>Carpetas No.2</t>
  </si>
  <si>
    <t>Carpetas No.3</t>
  </si>
  <si>
    <t>Carpetas No.4</t>
  </si>
  <si>
    <t xml:space="preserve">Carpetas No.5, Blanca c/Cover </t>
  </si>
  <si>
    <t>Fardos de Papel Higiénico Jumbo</t>
  </si>
  <si>
    <t>Fardos de Papel Toalla</t>
  </si>
  <si>
    <t>Fardos de Servilletas</t>
  </si>
  <si>
    <t>Fólder de bolsillo color azul</t>
  </si>
  <si>
    <t>Folders 8 1/2x 11 (100/1) Impropapel</t>
  </si>
  <si>
    <t>Folders 8 1/2x 11 (100/1), de Colores</t>
  </si>
  <si>
    <t>Folders 8 1/2x 13 (100/1), Ofi Folder</t>
  </si>
  <si>
    <t>Folders 8 1/2x 13 (100/1), Ofinota</t>
  </si>
  <si>
    <t>Formulario de Requisicion de Materiales de 50 juegos con 3 autocopias</t>
  </si>
  <si>
    <t>Libretas Rayadas 5x8 (docena)</t>
  </si>
  <si>
    <t>Libretas Rayadas 8 1/2 x 11 (docena)</t>
  </si>
  <si>
    <t>Máquinas sumadoras Electrónicas</t>
  </si>
  <si>
    <t>Resma de Hojas timbradas con Logo de la Institución 8 1/2 x 11 (Bond 24)</t>
  </si>
  <si>
    <t>Resma de Papel 8 1/2x11</t>
  </si>
  <si>
    <t>resma</t>
  </si>
  <si>
    <t>2.3.3.1.01</t>
  </si>
  <si>
    <t>Resma de Papel 8 1/2x14</t>
  </si>
  <si>
    <t>Rollo de Papel para Sumadora, 21/4¨x120 Import</t>
  </si>
  <si>
    <t>Sobres para Carta (cajas) 500/1</t>
  </si>
  <si>
    <t>Sumadoras Electricas</t>
  </si>
  <si>
    <t>lsProductosdeVidrio</t>
  </si>
  <si>
    <t xml:space="preserve">Cristal Delantero para Isuzu D-Max </t>
  </si>
  <si>
    <t>2.3.6.2.01</t>
  </si>
  <si>
    <t xml:space="preserve">Cristal Delantero para Mitsubishi L200 </t>
  </si>
  <si>
    <t xml:space="preserve">Cristal Delantero para Nissan Frontier </t>
  </si>
  <si>
    <t>Cristal Delantero para Toyota Fortunner</t>
  </si>
  <si>
    <t xml:space="preserve">Cristal Delantero para Toyota Hilux </t>
  </si>
  <si>
    <t>lsProductosElectricos</t>
  </si>
  <si>
    <t>Alambre STD No. 12 (2.5 mm) Rollo</t>
  </si>
  <si>
    <t>2.3.9.6.01</t>
  </si>
  <si>
    <t>Alicate Eléctrico 9'' TRUPER (12351)</t>
  </si>
  <si>
    <t>Bateria AA (docenas) Maxell</t>
  </si>
  <si>
    <t>Bateria AAA  (docenas), Insterstate</t>
  </si>
  <si>
    <t>Bateria AAA  Maxell (docenas)</t>
  </si>
  <si>
    <t>Baterías de Vehículos para Isuzu D-Max</t>
  </si>
  <si>
    <t>Baterías de Vehículos para Nissan Frontier</t>
  </si>
  <si>
    <t>Baterías de Vehículos para Nissan Patrol</t>
  </si>
  <si>
    <t>Baterías de Vehículos para Toyota Corolla</t>
  </si>
  <si>
    <t>Baterías para UPS de Tomógrafo ( capacidad 80KVA/64KVA)</t>
  </si>
  <si>
    <t>Bombillo Pequeño 25W, Bajo Consumo</t>
  </si>
  <si>
    <t>Extensiones elécricas de 10 pies, color mamey (3M) 48006 Voltech</t>
  </si>
  <si>
    <t>Fotocelda con Base</t>
  </si>
  <si>
    <t>Main Breaker Trifasico de 240 voltios</t>
  </si>
  <si>
    <t>Reflectores LED 100W</t>
  </si>
  <si>
    <t>Regletas 6 Salidas Voltech</t>
  </si>
  <si>
    <t>Switch 24 puertos Gigabit (No POE)</t>
  </si>
  <si>
    <t>Tape 3M Scoth-23 de Goma</t>
  </si>
  <si>
    <t>Tape 3M Scoth-33 Vinil</t>
  </si>
  <si>
    <t>Tomacorrientes 110v, tipo Livingston</t>
  </si>
  <si>
    <t>Transformadores 2x32W Silvania de 110v/ 277v</t>
  </si>
  <si>
    <t>Tubos fluorescentes Blancos 32w Caja 25/1</t>
  </si>
  <si>
    <t>lsProductosMedicinalesH</t>
  </si>
  <si>
    <t>Anestesia al 2% 1 50.00</t>
  </si>
  <si>
    <t>2.3.4.1.01</t>
  </si>
  <si>
    <t>Anestesia al 3% 50/1</t>
  </si>
  <si>
    <t>Dycal brazil</t>
  </si>
  <si>
    <t>2.3.4.2.01</t>
  </si>
  <si>
    <t>Eugenol (frasco)</t>
  </si>
  <si>
    <t>Grabado Acido 37% Phosphoric 12g</t>
  </si>
  <si>
    <t>Grabado ácido 37% Phosphoric 12g</t>
  </si>
  <si>
    <t>Hidróxido de Calcio USA</t>
  </si>
  <si>
    <t>Hyaminol solución desinfectante 16 oz.</t>
  </si>
  <si>
    <t>Hyaminol solucion desinfectante 16oz.</t>
  </si>
  <si>
    <t>Kit de Resina</t>
  </si>
  <si>
    <t>Lysol Odontológico IC</t>
  </si>
  <si>
    <t>tonelada</t>
  </si>
  <si>
    <t>Minolyse LGM para Maquina ABX Micros 60</t>
  </si>
  <si>
    <t>Minoton/Minidil, 20 litros para Maquina ABX Micros 60</t>
  </si>
  <si>
    <t>Oxido de Zinc 2oz. (LC)</t>
  </si>
  <si>
    <t>Papel articular</t>
  </si>
  <si>
    <t>Pasta profiláctica Cherry 12oz</t>
  </si>
  <si>
    <t>Pasta Profiláctica Cherry 12oz.</t>
  </si>
  <si>
    <t>Resina flow</t>
  </si>
  <si>
    <t>lsProductosMetalicos</t>
  </si>
  <si>
    <t>Aro para Goma No. 265/70/16 para Camioneta Toyota Hilux</t>
  </si>
  <si>
    <t>2.3.6.3.01</t>
  </si>
  <si>
    <t>Productos químicos de uso personal</t>
  </si>
  <si>
    <t>lsProductosQuimicos</t>
  </si>
  <si>
    <t>Galón de Gel Anti-bacterial para manos</t>
  </si>
  <si>
    <t>2.3.7.2.03</t>
  </si>
  <si>
    <t>lsPublicidadyPropaganda</t>
  </si>
  <si>
    <t xml:space="preserve">Publicación en el Periódico, de Proceso de Licitación Publica Nacional durante 2 Días, </t>
  </si>
  <si>
    <t>dia</t>
  </si>
  <si>
    <t xml:space="preserve">2.2.2.1.01 </t>
  </si>
  <si>
    <t>Servicios técnicos y profesionales</t>
  </si>
  <si>
    <t>lsServiciosTecnicosProfesionales</t>
  </si>
  <si>
    <t>Pagos facilitadores externos</t>
  </si>
  <si>
    <t xml:space="preserve">Cheque </t>
  </si>
  <si>
    <t>2.2.8.7.06</t>
  </si>
  <si>
    <t>Sistemas de aire acondicionado, calefacción y de refrigeración industrial y comercial</t>
  </si>
  <si>
    <t>lsAireAcondicionado</t>
  </si>
  <si>
    <t>Condensador de 24,000 BTU, Refrigerante 22</t>
  </si>
  <si>
    <t>2.6.5.4.01</t>
  </si>
  <si>
    <t>Motor para Aire Condicionado Centralizado</t>
  </si>
  <si>
    <t>Útiles de cocina y comedor</t>
  </si>
  <si>
    <t>lsUtilesdeCocina</t>
  </si>
  <si>
    <t>Azucareras en Acero Inoxidable</t>
  </si>
  <si>
    <t>2.3.9.5.01</t>
  </si>
  <si>
    <t>Bandeja de guano o Madera artesanal 18x10 (rectangular)</t>
  </si>
  <si>
    <t>Docena de Platos hondo para Sopa, Blancos</t>
  </si>
  <si>
    <t>docena</t>
  </si>
  <si>
    <t>Docena de Platos llanos color blanco</t>
  </si>
  <si>
    <t>Docenas de Copas de Cristal para agua 10.7 oz</t>
  </si>
  <si>
    <t>Docenas de Copas de Cristal para agua bajitas</t>
  </si>
  <si>
    <t>Docenas de cucharitas para cafe</t>
  </si>
  <si>
    <t>Grecas Industriales de 4 litros</t>
  </si>
  <si>
    <t>Set de docenas de Tazas color blanco para cafe</t>
  </si>
  <si>
    <t>sets de Cuchillos, Tenedores y Cucharas (acero inoxidable)</t>
  </si>
  <si>
    <t>Termos para Cafe de 1.5 litros color negro</t>
  </si>
  <si>
    <t>Tetera para Té</t>
  </si>
  <si>
    <t>Útiles de escritorio, oficina, informática y de enseñanza</t>
  </si>
  <si>
    <t>lsUtilesdeOficina</t>
  </si>
  <si>
    <t xml:space="preserve">	Cubeta de acero inoxidable rodable</t>
  </si>
  <si>
    <t xml:space="preserve">2.3.9.2.01 </t>
  </si>
  <si>
    <t xml:space="preserve">	Zafacón de acero inoxidable con tapa y pedal</t>
  </si>
  <si>
    <t>(662) COLOR para impresora HP 3515</t>
  </si>
  <si>
    <t>(662) NEGRO para impresora HP 3515</t>
  </si>
  <si>
    <t>122XL (CH563HC) para impresora HP 2050 (PERSONAL)</t>
  </si>
  <si>
    <t>670 (CZ113AL) NEGRO para impresora HP AVANTAGE 4625</t>
  </si>
  <si>
    <t>670 (CZ114AL) AZUL para impresora HP AVANTAGE 4625</t>
  </si>
  <si>
    <t>670 (CZ115AL) MAGENTA para impresora HP AVANTAGE 4625</t>
  </si>
  <si>
    <t>670 (CZ116AL) AMARILLO para impresora HP AVANTAGE 4625</t>
  </si>
  <si>
    <t>74 NEGRO para impresora HP C4280</t>
  </si>
  <si>
    <t>75 COLOR para impresora HP C4280</t>
  </si>
  <si>
    <t>AL-100 TD para impresora SHARP AL-2030</t>
  </si>
  <si>
    <t>Archivo Acordeon</t>
  </si>
  <si>
    <t>Bandas de Gomas No. 18 (cajas)</t>
  </si>
  <si>
    <t>Bandejas para Escritorio</t>
  </si>
  <si>
    <t>Cajas de Clips (19MM) pequeño</t>
  </si>
  <si>
    <t>Cajas de Clips (32MM) Mediano</t>
  </si>
  <si>
    <t>Cajas de Clips (51MM) Grande</t>
  </si>
  <si>
    <t>Cajas de Felpas Azules</t>
  </si>
  <si>
    <t>Cajas de Lapiceros Azules</t>
  </si>
  <si>
    <t>Cajas Marcadores de Pizarra</t>
  </si>
  <si>
    <t>Carpetas para archivos</t>
  </si>
  <si>
    <t>Cartucho 122 Color para impresora HP2050 (Personal)</t>
  </si>
  <si>
    <t>Cartucho 122 Negro para impresora HP 2050 (Personal)</t>
  </si>
  <si>
    <t>Cartucho 662 color para impresora HP 3515</t>
  </si>
  <si>
    <t>Cartucho 662 Negro para impresora HP 3515</t>
  </si>
  <si>
    <t>Cartucho 670 (CZ113AL) Negro  para impresora HP AVANTAGE 4625</t>
  </si>
  <si>
    <t>Cartucho 670 (CZ114AL) Magenta para impresora HP AVANTAGE 4625</t>
  </si>
  <si>
    <t>Cartucho 670 (CZ115AL) Amarillo para impresora HP AVANTAGE 4625</t>
  </si>
  <si>
    <t>Cartucho 670 (CZ116AL) Cian para impresora HP AVANTAGE 4625</t>
  </si>
  <si>
    <t>Cartucho 74 Negro para impresora HP C4280</t>
  </si>
  <si>
    <t>Cartucho 75 Color para impresora HP C4280</t>
  </si>
  <si>
    <t>Cartucho 954 Amarillo para impresora OFFICEJET PRO8710</t>
  </si>
  <si>
    <t>Cartucho 954 Cian para impresora OFFICEJET PRO8710</t>
  </si>
  <si>
    <t>Cartucho 954 Magenta para impresora HP OFFICEJET PRO8710</t>
  </si>
  <si>
    <t>Cartucho 954 Negro para impresora HP OFFICEJET PRO8710</t>
  </si>
  <si>
    <t>Cartucho CN050A (951) CIAN para impresora HP OFFICEJET PRO8610</t>
  </si>
  <si>
    <t>Cartucho CN051 (951) Magenta para impresora HP OFFICEJET PRO8610</t>
  </si>
  <si>
    <t>Cartucho CN052A Amarillo para impresora HP OFFICEJET PRO8610</t>
  </si>
  <si>
    <t>Cartucho HP 60 Negro para impresora HP DESKJET D1660</t>
  </si>
  <si>
    <t>Cartuchos color Negro para Impresora HP Photosmart C4280</t>
  </si>
  <si>
    <t>CB435A (35A) para impresora Laserjet P1006</t>
  </si>
  <si>
    <t>CE285A (85A) para impresora HP P1102W</t>
  </si>
  <si>
    <t>CE310A para impresora HP CP1025NW</t>
  </si>
  <si>
    <t>CE505A (05A) para impresora HP P2055DM</t>
  </si>
  <si>
    <t>Cera para contar Red Star 1.1 oz</t>
  </si>
  <si>
    <t>CF226A (26A) para impresora HP MFP M426 FDW</t>
  </si>
  <si>
    <t>CF283A (83A) para impresora HP MFP M127 FN</t>
  </si>
  <si>
    <t>Cinta adhesiva 3/4</t>
  </si>
  <si>
    <t>Cinta para Calculadora electronica CIO Negra-Roja</t>
  </si>
  <si>
    <t>CL-511 COLOR para impresora CANON PIXMA MP230</t>
  </si>
  <si>
    <t>CL-513 XL COLOR para impresora CANON PIXMA MP230</t>
  </si>
  <si>
    <t>Clip porta Carnet</t>
  </si>
  <si>
    <t>Clips Mediano 33MM</t>
  </si>
  <si>
    <t>Clips Sujeta Papel Grande</t>
  </si>
  <si>
    <t xml:space="preserve">Clips Sujeta Papel Pequeño </t>
  </si>
  <si>
    <t>CN050A (951) CIAN AZUL para impresora HP OFFICEJET PRO8610</t>
  </si>
  <si>
    <t>CN051A (951) MAGENTA para impresora HP OFFICEJET PRO8610</t>
  </si>
  <si>
    <t>CN052A (952) AMARILLO para impresora HP OFFICEJET PRO8610</t>
  </si>
  <si>
    <t>Corrector Liquido  20ml</t>
  </si>
  <si>
    <t>Disco Duro externo de 2 Tera Bytes</t>
  </si>
  <si>
    <t>E260A11L para impresora LEXMARK E260DN</t>
  </si>
  <si>
    <t>Grapa Industrial Grande (cajas)</t>
  </si>
  <si>
    <t>Grapadoras de Metal</t>
  </si>
  <si>
    <t>Guillotina 15¨</t>
  </si>
  <si>
    <t>Lapiceros Azules</t>
  </si>
  <si>
    <t>Lapiceros color Azul (cajas)</t>
  </si>
  <si>
    <t>Lapiceros color negro (cajas)</t>
  </si>
  <si>
    <t>Lapiceros color rojo (cajas)</t>
  </si>
  <si>
    <t>Lápiz de carbon (docena)</t>
  </si>
  <si>
    <t>Memoria Micro SD de 64GB</t>
  </si>
  <si>
    <t>Memorias USB 8 GB</t>
  </si>
  <si>
    <t>Mural de Corcho, Marco Madera 24x35</t>
  </si>
  <si>
    <t>Notas de papel autoadhesivo, Post it 3x3</t>
  </si>
  <si>
    <t>Paquetes Post-it Banderitas, 5 Colores Hopax (Sing Here)</t>
  </si>
  <si>
    <t>PG-510 NEGRO para impresora CANON PIXMA MP230</t>
  </si>
  <si>
    <t>PG-512 XL NEGRO para impresora CANON PIXMA MP230</t>
  </si>
  <si>
    <t>Pizarras Blancas Laminadas 90x60 cm con Trípode</t>
  </si>
  <si>
    <t>Plásticos Protectores de Carnet</t>
  </si>
  <si>
    <t>Porta Clips</t>
  </si>
  <si>
    <t>Porta Lápiz de Metal</t>
  </si>
  <si>
    <t>Porta Revista de Metal</t>
  </si>
  <si>
    <t>Post it 3x3,  Varios Colores</t>
  </si>
  <si>
    <t>Post it Banderita</t>
  </si>
  <si>
    <t>Post it Grandes</t>
  </si>
  <si>
    <t>Post it Pequeño</t>
  </si>
  <si>
    <t>Q1338A (38A) para impresora LASERJET 4200 DTN</t>
  </si>
  <si>
    <t>Q2612AD (12A) para impresora HP LASERJET 1022</t>
  </si>
  <si>
    <t>Q5942A (42A) para impresora LASERJET 4250</t>
  </si>
  <si>
    <t>Reglas Plásticas 12¨</t>
  </si>
  <si>
    <t>Resaltador Amarillo Fluorescente</t>
  </si>
  <si>
    <t>Resaltador Fluorescente</t>
  </si>
  <si>
    <t>Router wifi</t>
  </si>
  <si>
    <t>Sacapuntas</t>
  </si>
  <si>
    <t>Sacapuntas Eléctrico</t>
  </si>
  <si>
    <t>Sello de Despachado (CUADRADO)</t>
  </si>
  <si>
    <t>Sello de Recibido (CUADRADO)</t>
  </si>
  <si>
    <t>Sellos Gomigrafos</t>
  </si>
  <si>
    <t>Separadores carpeta 8 1/2 x11</t>
  </si>
  <si>
    <t>Stick de Colle 35g (Pegamento)</t>
  </si>
  <si>
    <t>Tabla de Apoyo de Madera</t>
  </si>
  <si>
    <t>Tabla de apoyo/ Madera</t>
  </si>
  <si>
    <t>Tape 33-3M (un rollo)</t>
  </si>
  <si>
    <t>Tijeras de oficina</t>
  </si>
  <si>
    <t>Tinta para Sello color azul (docenas)</t>
  </si>
  <si>
    <t>Tinta para Sello color rojo</t>
  </si>
  <si>
    <t>Toner AR-310NT para impresora SHARP AR-M237</t>
  </si>
  <si>
    <t>Toner CB435A (35A) para impresora LASERJET P1006</t>
  </si>
  <si>
    <t>Toner CE285A (85A) para impresora HP P1102W</t>
  </si>
  <si>
    <t>Toner CE310A 126A para impresora HP CP1025NW</t>
  </si>
  <si>
    <t>Toner CE505A (05A) para impresora HP P2055DM</t>
  </si>
  <si>
    <t>Toner CF217A (17A) para impresora HP M102W</t>
  </si>
  <si>
    <t>Toner CF226A (26A) para impresora HP MFP M426 FDW</t>
  </si>
  <si>
    <t>Toner CF280A (80A) para impresora HP 400 M401 DNE</t>
  </si>
  <si>
    <t>Toner CF283A (83A) para impresora HP MFP M127 FN</t>
  </si>
  <si>
    <t>Toner E260A11L para impresora LEXMARK E260DN</t>
  </si>
  <si>
    <t>Toner HP CF217A 17A</t>
  </si>
  <si>
    <t>Toner para Impresora Xeroz 3220</t>
  </si>
  <si>
    <t>Toner Q1338A (38A) para impresora LASERJET 4200 DTN</t>
  </si>
  <si>
    <t>Toner Q2612AD (12A) para impresora HP LASERJET 1020</t>
  </si>
  <si>
    <t>Toner Q5942A (42A) para impresora LASERJET 4250</t>
  </si>
  <si>
    <t>Toner Q5945A (45A) para impresora HP 4345 MFP</t>
  </si>
  <si>
    <t>Toner T3520 para impresora TOSHIBA T3520</t>
  </si>
  <si>
    <t>Toner T4710U para impresora TOSHIBA SUPER G3</t>
  </si>
  <si>
    <t xml:space="preserve">Unidades de Sacagrapas </t>
  </si>
  <si>
    <t>Zafacón de Metal para escritorio</t>
  </si>
  <si>
    <t>Útiles menores médico-quirúrgicos</t>
  </si>
  <si>
    <t>lsUtilesMenoresMQ</t>
  </si>
  <si>
    <t>Aguja con hilo de seda 3/0</t>
  </si>
  <si>
    <t>2.3.9.3.01</t>
  </si>
  <si>
    <t>Aguja con Hilo de Seda 3/0</t>
  </si>
  <si>
    <t xml:space="preserve">2.3.9.3.01 </t>
  </si>
  <si>
    <t>Aguja corta 27G  1x100</t>
  </si>
  <si>
    <t>Aguja Corta 27G 1x100 (cajas)</t>
  </si>
  <si>
    <t>Aguja larga 27G  1x100</t>
  </si>
  <si>
    <t>Aguja Larga 27G 1x100 (cajas)</t>
  </si>
  <si>
    <t>Algodon en rollo (libra)</t>
  </si>
  <si>
    <t>Algodón en rollo (libra)</t>
  </si>
  <si>
    <t>Babero desechable</t>
  </si>
  <si>
    <t>Babero desechable 500/1</t>
  </si>
  <si>
    <t>Baja Lengua (1 caja)</t>
  </si>
  <si>
    <t>Baja lengua 100/1</t>
  </si>
  <si>
    <t>Banda de Celuloide 1x100</t>
  </si>
  <si>
    <t>Espejo con mango</t>
  </si>
  <si>
    <t>Fresa de pulido de Resina dorada (larga)</t>
  </si>
  <si>
    <t>Fresa económica 2200F</t>
  </si>
  <si>
    <t>Fresa Económica 2200F</t>
  </si>
  <si>
    <t>Fresa redonda 1012</t>
  </si>
  <si>
    <t>Fresa Redonda 1012</t>
  </si>
  <si>
    <t>Fresa redonda 1014</t>
  </si>
  <si>
    <t>Fresa Redonda 1014</t>
  </si>
  <si>
    <t>Fresa tipo Schufu</t>
  </si>
  <si>
    <t>Gasa 2'x 2'/4 No esterelizada 200/1 (paquetes)</t>
  </si>
  <si>
    <t>Gasa 2'x 2'/4 no esterilizada 200/1 (paquetes)</t>
  </si>
  <si>
    <t>Gorro Azul de Cirugia 100/1</t>
  </si>
  <si>
    <t>Guantes L</t>
  </si>
  <si>
    <t>Guantes L (cajas)</t>
  </si>
  <si>
    <t>Guantes M</t>
  </si>
  <si>
    <t>Guantes M (cajas)</t>
  </si>
  <si>
    <t>Guantes S</t>
  </si>
  <si>
    <t>Guantes S (cajas)</t>
  </si>
  <si>
    <t>Instrumento de obturación plástica</t>
  </si>
  <si>
    <t>Jeringa porta Carpule</t>
  </si>
  <si>
    <t>Kits de Resina</t>
  </si>
  <si>
    <t>Mascarilla lisa rectangular azul 1x50</t>
  </si>
  <si>
    <t>Mascarilla Lisa Rectangular Azul 1x50</t>
  </si>
  <si>
    <t>Papel Articular</t>
  </si>
  <si>
    <t>Turbina</t>
  </si>
  <si>
    <t>lsViaticosDP</t>
  </si>
  <si>
    <t>Viaticos Chofer Sin Hospedaje</t>
  </si>
  <si>
    <t>2.2.3.1.01</t>
  </si>
  <si>
    <t>Viaticos Tecnicos con Hospedaje</t>
  </si>
  <si>
    <t>Viaticos Tecnicos Sin Hospedaje</t>
  </si>
  <si>
    <t>lsEquiposTransporte</t>
  </si>
  <si>
    <t>Unidad</t>
  </si>
  <si>
    <t>2.6.4.1.01</t>
  </si>
  <si>
    <t>2.6.4.2.01</t>
  </si>
  <si>
    <t>2.6.4.8.01</t>
  </si>
  <si>
    <t>Recursos Externos</t>
  </si>
  <si>
    <t>Código Presupuestario</t>
  </si>
  <si>
    <t>CEAS:</t>
  </si>
  <si>
    <t>CEAS</t>
  </si>
  <si>
    <t>Programación de Insumos</t>
  </si>
  <si>
    <t>Resultados Esperados</t>
  </si>
  <si>
    <t xml:space="preserve">Productos </t>
  </si>
  <si>
    <t>Código</t>
  </si>
  <si>
    <t>Actividades Programables Presupuestables</t>
  </si>
  <si>
    <t>Ene</t>
  </si>
  <si>
    <t>Feb</t>
  </si>
  <si>
    <t>Mar</t>
  </si>
  <si>
    <t>Abr</t>
  </si>
  <si>
    <t>May</t>
  </si>
  <si>
    <t>Jun</t>
  </si>
  <si>
    <t>Jul</t>
  </si>
  <si>
    <t>Ago</t>
  </si>
  <si>
    <t>Sep</t>
  </si>
  <si>
    <t>Oct</t>
  </si>
  <si>
    <t>Nov</t>
  </si>
  <si>
    <t>Dic</t>
  </si>
  <si>
    <t xml:space="preserve">Total de Acciones </t>
  </si>
  <si>
    <t>Medio de Verificación 1</t>
  </si>
  <si>
    <t>Medio de Verificación 2</t>
  </si>
  <si>
    <t>Medio de Verificación 3</t>
  </si>
  <si>
    <t xml:space="preserve">Responsable </t>
  </si>
  <si>
    <t>Informe</t>
  </si>
  <si>
    <t>Listado de participación</t>
  </si>
  <si>
    <t>Fotos</t>
  </si>
  <si>
    <t>Agenda</t>
  </si>
  <si>
    <t>Plan</t>
  </si>
  <si>
    <t>Protocolo</t>
  </si>
  <si>
    <t>Manual</t>
  </si>
  <si>
    <t>Resolución</t>
  </si>
  <si>
    <t>Boletin</t>
  </si>
  <si>
    <t>Reporte</t>
  </si>
  <si>
    <t>Minuta</t>
  </si>
  <si>
    <t>Hoja de supervisión</t>
  </si>
  <si>
    <t>Inventario</t>
  </si>
  <si>
    <t>Reglamento</t>
  </si>
  <si>
    <t>Memoria</t>
  </si>
  <si>
    <t>Encuesta</t>
  </si>
  <si>
    <t>Registro Digital</t>
  </si>
  <si>
    <t>ID_Dependendencia</t>
  </si>
  <si>
    <t>POA</t>
  </si>
  <si>
    <t>SRS</t>
  </si>
  <si>
    <t>AREA</t>
  </si>
  <si>
    <t>TIPO</t>
  </si>
  <si>
    <t>Código_Actividad</t>
  </si>
  <si>
    <t>Programación de actividades</t>
  </si>
  <si>
    <t>Meta Lograda actual periodo                 Año 2020</t>
  </si>
  <si>
    <t>Meta Lograda Año 2019</t>
  </si>
  <si>
    <t>Meta Proyectada a Lograr Año 2020</t>
  </si>
  <si>
    <t>Meta Proyectada Año 2021</t>
  </si>
  <si>
    <t xml:space="preserve">1.1.1 Redes de servicios integradas y con mayor resolución para coordinar la prestación de servicios integrales de promoción de la salud, prevención de la enfermedad, diagnóstico,  tratamiento, rehabilitación y cuidados paliativos;  condicionada a la necesidades de salud y características de la población, con miras hacia la consecución progresiva del acceso universal a la salud y la cobertura universal de salud </t>
  </si>
  <si>
    <t>1.1.2 Disminuida la morbi-mortalidad materna, neonatal e infantil, mediante el fortalecimiento y la integración de los servicios de salud antes de la concepción, durante el embarazo, el parto y los primeros años de vida, garantizando la calidad de la atención.</t>
  </si>
  <si>
    <t>1.1.3 Reducida la carga de las enfermedades crónicas incluidos los diferentes tipos de cáncer, los trastornos de salud mental,  así como ante discapacidad, violencia y  traumatismos, a través de servicios de atención que faciliten la detección temprana y la continuidad de la atención, eliminando las brechas en el acceso y utilización de los servicios de salud.</t>
  </si>
  <si>
    <t>1.1.4 Reducida la morbi-mortalidad de las enfermedades transmisibles, incluidas la infección por el VIH/SIDA, la Tuberculosis, las infecciones de transmisión sexual, las hepatitis virales, enfermedades transmitidas por vectores, enfermedades desatendidas, tropicales y zoonóticas, y las enfermedades prevenibles mediante vacunación; con especial atención en las poblaciones vulnerables</t>
  </si>
  <si>
    <t>1.1.5 Incrementada la capacidad de respuesta que favorezca a disminuir la morbi-mortalidad  resultantes de las emergencias y desastres,  mediante la detección, preparación y mitigación de los eventos que suponen riesgos y amenazas, bajo un enfoque multisectorial que contribuya a la salud y seguridad de las personas</t>
  </si>
  <si>
    <t>1.2.1 Desarrollo y mantenimiento de un modelo de evaluación de la entrega de servicios sanitarios con carácter igualitario y libre de discriminación, que promueva mediante la continua retroalimentación, la generación de mejores resultados en materia de salud lo que se traduzca en el aumento de la satisfacción de las personas con respecto a los servicios públicos de salud</t>
  </si>
  <si>
    <t>1.2.2 Fortalecida la calidad de la atención en salud como resultado del seguimiento a los aspectos técnicos y no técnicos de la atención, que disminuya el riesgo de la seguridad del paciente y de los resultados esperados de salud</t>
  </si>
  <si>
    <t>2.1.1 Primer Nivel de Atención fortalecido y con alta resolución para garantizar  la prestación de servicios integrales de promoción de la salud, prevención de la enfermedad, diagnóstico, tratamiento, rehabilitación y cuidados paliativos;  condicionada a la necesidades de salud y características de la población</t>
  </si>
  <si>
    <t>2.1.2 Garantizado el cierre de brecha según cartera de servicios y Modelo de Atención en términos de recursos, a través del adecuado financiamiento del PN con las metas de la Red Pública</t>
  </si>
  <si>
    <t>2.2.1 Garantizada la atención integral con calidad y oportunidad, mediante la coordinación clínica y asistencial de los servicios de salud</t>
  </si>
  <si>
    <t>2.2.2 Gestión integrada y articulada de las redes públicas de servicios de salud, con actores involucrados en la organización, gestión y atención de servicios de salud con enfoque y participación intra e intersectorial y participación social fortalecida, que promueva un ambiente favorable para la cobertura y acceso a los servicios de salud</t>
  </si>
  <si>
    <t>2.2.3 Redes de servicios ofertando servicios de promoción de la salud y prevención de la enfermedad, que han integrado las intervenciones de salud pública y de carácter colectivo</t>
  </si>
  <si>
    <t>2.2.4 Aumentada la eficacia, eficiencia y equidad de la prestación de los servicios de salud a través de la reorganización y transformación de las estructuras de redes de servicios</t>
  </si>
  <si>
    <t>3.1.1 Reducida las disparidades en la disponibilidad de personal médico especializado y personal licenciado en enfermería  que existen los diferentes niveles</t>
  </si>
  <si>
    <t>3.2.1 Incrementar las competencias  y resolución de los colaboradores, de acuerdo a la complejidad de sus funciones, las necesidades de salud de la población y los compromisos del sector</t>
  </si>
  <si>
    <t>3.2.2 Personal trabaja bajo un clima de satisfacción, realización personal y sentido de pertenencia hacia la institución</t>
  </si>
  <si>
    <t xml:space="preserve">3.2.3 Desarrollados e implementados los aspectos de gestión relacionados con seguridad y salud en el trabajo </t>
  </si>
  <si>
    <t>4.1.1 Fortalecida la capacidad institucional mediante la optimización de los procesos, empoderamiento del talento humano, articulación interna, tecnologías de la información y la comunicación, la infraestructura física con el fin de mejorar la oferta institucional a la población en términos de calidad y eficiencia</t>
  </si>
  <si>
    <t>4.1.2 Mejorada la sostenibilidad financiera de la Red SNS mediante el control de gastos, saneamiento de las deudas e incremento de las distintas fuentes de financiamiento con el fin de garantizar la prestación de servicios en salud con oportunidad y eficiencia</t>
  </si>
  <si>
    <t>4.1.3 Aumentar la conexión del SNS con los medios informativos y la población, manteniendo con ellos una comunicación ágil, fluida y de calidad; que nos permita satisfacer con rapidez las peticiones y necesidades de información sobre la institución y los servicios ofrecidos</t>
  </si>
  <si>
    <t>Elaboración del POA 2022</t>
  </si>
  <si>
    <t>Elaboración del PACC 2022</t>
  </si>
  <si>
    <t>Elaboración de la Memoria Institucional 2021</t>
  </si>
  <si>
    <t>Seguimiento a la implementación del Plan de Mejora CAF</t>
  </si>
  <si>
    <t>Sesiones de trabajo comité de calidad</t>
  </si>
  <si>
    <t>Auditoria Calidad del dato de la producción de servicios.</t>
  </si>
  <si>
    <t xml:space="preserve">Actualización del portal de transparencia </t>
  </si>
  <si>
    <t>Reunión de seguimiento al comité de medios web</t>
  </si>
  <si>
    <t>Análisis y seguimiento al proceso de Quejas y Sugerencias del portal de Atención Ciudadana 311</t>
  </si>
  <si>
    <t>Análisis de ejecución presupuestaria enfocada a la programación trimestral</t>
  </si>
  <si>
    <t>Analisis comportamiento pago</t>
  </si>
  <si>
    <t>Análisis de Gestión de Tesoreria</t>
  </si>
  <si>
    <t>Soporte a los requerimientos tecnológicos internos</t>
  </si>
  <si>
    <t>Seguimiento al Registro en línea del Certificado de Nacidos Vivos</t>
  </si>
  <si>
    <t xml:space="preserve">Promoción de la lactancia materna </t>
  </si>
  <si>
    <t>Captación y tratamiento ARV de gestantes VIH+</t>
  </si>
  <si>
    <t>Conformación de la Unidad de Género en Salud</t>
  </si>
  <si>
    <t xml:space="preserve">Elaboración Acuerdos Desempeño  </t>
  </si>
  <si>
    <t>Implementacion del sistema de gestión de citas para organizar las salas de espera (antes, durante y despues de la atención al usuario)</t>
  </si>
  <si>
    <t>Gestión de buzones y elaboracion del plan de mejora</t>
  </si>
  <si>
    <t>Promoción de la cartera de servicios y procesos internos de gestión de usuarios (información relativa a procesos internos y de salud colocados en video en pantallas en las salas de espera)</t>
  </si>
  <si>
    <t>Seguimiento del RAC-Triaje Pacientes Salas de Emergencicas Hospitalarias.</t>
  </si>
  <si>
    <t>Seguimiento al proceso de referencia y contrareferencia de la Red</t>
  </si>
  <si>
    <t>Seguimiento al apego de las guias de atención en TB</t>
  </si>
  <si>
    <t>Seguimiento al apego de las guias de atención en VIH</t>
  </si>
  <si>
    <t xml:space="preserve">Seguimiento al control de con-infecciones TB-VIH </t>
  </si>
  <si>
    <t>1.1.4.2 Fortalecimiento de los servicios de atención a pacientes con VIH/SIDA</t>
  </si>
  <si>
    <t>1.2.1.1 Implementación del Programa de Auditoría Calidad del Dato</t>
  </si>
  <si>
    <t>Jornadas voluntarias de donación de sangre</t>
  </si>
  <si>
    <t>2.2.1.1 Preparacion y Respuestas a Emergencias de Salud Publica y Desastres.</t>
  </si>
  <si>
    <t xml:space="preserve">1.1.1.1 Provisión de servicios de salud bucal individual y colectiva </t>
  </si>
  <si>
    <t>1.1.1.2 Acceso a Servicios Diagnósticos y Gestión de Sangre Segura</t>
  </si>
  <si>
    <t>Jornada de servicios Odontologicos.</t>
  </si>
  <si>
    <t>Reporte  servicios Odontologicos.</t>
  </si>
  <si>
    <t>Adecuacion de las areas de laboratotio y de imagenespara prestacion de servicios  ofertados 24 h</t>
  </si>
  <si>
    <t>Seguimiento a los servicios que oferta  servicios diagnósticas (con turno que abarquen las 24 horas)</t>
  </si>
  <si>
    <t>Corformacion y/o actualizacion del club de clubes de donantes</t>
  </si>
  <si>
    <t xml:space="preserve">Acta de Conformacion </t>
  </si>
  <si>
    <t>Contrareferimiento de las púerperas al PN</t>
  </si>
  <si>
    <t>Conformación de las salas de estimulación temprana</t>
  </si>
  <si>
    <t>Elaboracion y /o Actualizacion Plan de Emergencias y Desastres Hospitalarios</t>
  </si>
  <si>
    <t>Conformación /o Actualización del Comité  de Emergencias y Desastres Hospitalarios</t>
  </si>
  <si>
    <t>Acta de Conformación</t>
  </si>
  <si>
    <t>Sesión del Comité  de Emergencias y Desastres Hospitalarios</t>
  </si>
  <si>
    <t>Implemetacion del Plan de Mejora del Indice de Seguridad Hospitalarios Comité de Emergencias Hospitalarios</t>
  </si>
  <si>
    <t>Implementación del Modelo Integrado de Atención de Emergencias y Urgencias</t>
  </si>
  <si>
    <t>Mantenimiento del  carros de paros en las salas de emergencias</t>
  </si>
  <si>
    <t>Lista de Chequeo Carro de paro</t>
  </si>
  <si>
    <t>Implementación Procedimiento de Traslado Interhospitalario de Pacientes Emergentes y Urgentes</t>
  </si>
  <si>
    <t>1.1.5.1 Fortalecimiento de los Servicios de Emergencia y Apoyo Ante Desatres en la Red</t>
  </si>
  <si>
    <t>1.1.5.2 Fortalecimiento de la Red de Emergencias de forma Humanizada, Eficiente y de Calidad</t>
  </si>
  <si>
    <t>Seguimiento al cumplimiento del SISMAP Salud</t>
  </si>
  <si>
    <t>Elaboración del Plan de Mejora Producto de los Resultados de Satisfacción de Usuario</t>
  </si>
  <si>
    <t>Seguimiento a la Ejecución  del Plan de Mejora Producto de los Resultados de Satisfacción de Usuario</t>
  </si>
  <si>
    <t>Encuesta de Satisfacción de Usuario</t>
  </si>
  <si>
    <t>1.1.1.3 Mejora de la provisión de medicamentos e insumos</t>
  </si>
  <si>
    <t>Reporte mensual de lo recibido por PROMESE-CAL Vs lo solicitado y por compra administrativa a la URGM</t>
  </si>
  <si>
    <t>Programación individual de medicamentos e insumos del CEAS</t>
  </si>
  <si>
    <t>Sesión del comité de Farmaco-Terapéutica</t>
  </si>
  <si>
    <t>1.1.2.1 Fortalecimientos de los Servicios Materno Infantil y Adolescentes</t>
  </si>
  <si>
    <t>Seguimiento de la Iniciativa Mejora de la Calidad y Humanización de los Servicios de Atención a la Madre y el Recién Nacido</t>
  </si>
  <si>
    <t>Seguimiento a la funcionalidad del Programa Mama Canguro</t>
  </si>
  <si>
    <t>Elaboracion y ejecución del plan de mejora de los servicios Materno-Infantil y Neonatal</t>
  </si>
  <si>
    <t>Seguimiento a la Sala de Situación Mortalidad Materna y Perinatal</t>
  </si>
  <si>
    <t>Autoevaluación adherencia a protocolos obstétricos y neonatales</t>
  </si>
  <si>
    <t>Seguimiento a la implementación de la Estrategia Código Rojo</t>
  </si>
  <si>
    <t xml:space="preserve">Reporte control de crecimiento y desarrollo, vigilancia nutricional y estimulación temprana </t>
  </si>
  <si>
    <t>Reunión del Comité de Morbilidad Materna Extrema</t>
  </si>
  <si>
    <t xml:space="preserve">Seguimiento a la estrategia de  reducción de las intervenciones por cesáreas </t>
  </si>
  <si>
    <t>Reporte de la prestación de servicios integrales para la prevención del embarazo en adolescentes</t>
  </si>
  <si>
    <t>Seguimiento a la utilización del Sistema Informático Perinatal</t>
  </si>
  <si>
    <t xml:space="preserve">Seguimiento a la utilización de las guías y protocolos de atención integral con énfasis en salud sexual y reproductiva </t>
  </si>
  <si>
    <t>Seguimiento a la implementación de la Clínica de los Trastornos Hipertensivos del Embarazo</t>
  </si>
  <si>
    <t>Conformación y/o actualizacion de los comité de morbilidad materna extrema</t>
  </si>
  <si>
    <t>Acta de conformación</t>
  </si>
  <si>
    <t>Sesión de los comité de morbilidad materna extrema</t>
  </si>
  <si>
    <t>Seguimiento a la implementación de las salas de estimulación temprana</t>
  </si>
  <si>
    <t>Seguimiento a la implementación de la Sala Diagnóstico temprano de gestantes consumidoras de alcohol y drogas</t>
  </si>
  <si>
    <t>Recolección de datos y acciones correctivas de Salud Ambiental Hospitalaria.</t>
  </si>
  <si>
    <t>2.2.1.1 Conectividad de la Red</t>
  </si>
  <si>
    <t xml:space="preserve">Seguimiento al cumplimiento del proceso de referencia y contrareferencia </t>
  </si>
  <si>
    <t>3.2.1.1 Plan de capacitación Institucional</t>
  </si>
  <si>
    <t>Elaboración al Plan de Capacitación del CEAS 2022</t>
  </si>
  <si>
    <t>Seguimiento al desarrollo del Plan de Capacitación del CEAS 2021</t>
  </si>
  <si>
    <t>3.2.2.1 Política de Recursos Humanos (Clima  y seguridad Laboral)</t>
  </si>
  <si>
    <t>Encuesta de clima laboral (según aplique)</t>
  </si>
  <si>
    <t>Elaboración plan de mejora  Encuesta de clima laboral (según aplique)</t>
  </si>
  <si>
    <t>Implementacion plan de mejora  Encuesta de clima laboral (según aplique)</t>
  </si>
  <si>
    <t>Evaluación Desempeño del personal</t>
  </si>
  <si>
    <t>Seguimiento al cumplimiento de horario en el CEAS</t>
  </si>
  <si>
    <t>4.1.1.1 Implementación Protocolo Auditoría Calidad del Dato</t>
  </si>
  <si>
    <t>Autoevaluacion de calidad de datos de reportes rutinarios</t>
  </si>
  <si>
    <t>4.1.1.2 Fortalecimiento del Sistema de Informacion del CEAS</t>
  </si>
  <si>
    <t xml:space="preserve">Reporte de producción de servicios de salud de manera oportuna </t>
  </si>
  <si>
    <t>Mesa de trabajo con los puntos focales para la recolección de la produccion de servicios para el reforzamiento y alineación de las variables e indicadores de la producción hospitalaria</t>
  </si>
  <si>
    <t>Mesa de trabajo con los puntos focales de las areas responsables de registros primarios para la socialización de los formularios estandarizados para la recoleccion de los datos producción de servicios</t>
  </si>
  <si>
    <t>Formularios estandarizados</t>
  </si>
  <si>
    <t>4.1.1.3 Fotalecimiento de la Planificacion Institucional</t>
  </si>
  <si>
    <t>Levantamiento de los Proyectos de Cooperacion finalizados en el 2020 y en ejecución.</t>
  </si>
  <si>
    <t>Formulario de proyecto y donaciones</t>
  </si>
  <si>
    <t>Autodiagnostico de CAF</t>
  </si>
  <si>
    <t>Informe de Autodiagnostico</t>
  </si>
  <si>
    <t>Elaboracion del Plan de Mejora CAF</t>
  </si>
  <si>
    <t>Seguimiento a la implementacion Carta Compromiso al Ciudadano (CCC)</t>
  </si>
  <si>
    <t>4.1.1.4 Catàlogo de establecimientos de salud de la red</t>
  </si>
  <si>
    <t>Levantamiento de datos de áreas fisicas para registro en módulo de establecimientos</t>
  </si>
  <si>
    <t>4.1.1.5 Fortalecimiento de la estructura tecnológica de la Red CEAS</t>
  </si>
  <si>
    <t>Readecuación de Infraestructura Tecnológica del CEAS</t>
  </si>
  <si>
    <t xml:space="preserve">4.1.1.6 Portales de Transparencia del CEAS </t>
  </si>
  <si>
    <t>4.1.1.7 Implementación del Plan de Hostelería Hospitalaria</t>
  </si>
  <si>
    <t>Elaboración del plan de fortalecimiento de los servicios de hostelería hospitalaria</t>
  </si>
  <si>
    <t>Seguimiento a la implementación del plan de fortalecimiento de los servicios de hostelería hospitalaria</t>
  </si>
  <si>
    <t>4.1.1.8 Implementación del Plan de Mantenimiento e Infraestructura</t>
  </si>
  <si>
    <t>Elaboracion del plan de mantenimiento preventivo de equipos e infraestructura 2022</t>
  </si>
  <si>
    <t>Seguimiento a la implementación del plan de mantenimiento preventivo de equipos e infraestructura 2021</t>
  </si>
  <si>
    <t>4.1.2.1 Implementación del Sistema de Administración de Bienes</t>
  </si>
  <si>
    <t>Actualización trimestral del Inventario CEAS</t>
  </si>
  <si>
    <t>4.1.2.2 Fortalecimiento de la gestión financiera del CEAS</t>
  </si>
  <si>
    <t>Elaboración y análisis de los Estados Financieros del CEAS</t>
  </si>
  <si>
    <t>Estados Financieros</t>
  </si>
  <si>
    <t>Seguimiento y análisis al proceso de facturación por venta de servicios a ARS en el CEAS</t>
  </si>
  <si>
    <t>Implementación de las NOBACI</t>
  </si>
  <si>
    <t>Elaboración del Plan de Mejora de las NOBACI</t>
  </si>
  <si>
    <t>Seguimiento al Plan de Mejora de las NOBACI</t>
  </si>
  <si>
    <t>4.1.2.3 Disminución de Objeciones Médicas</t>
  </si>
  <si>
    <t>Auditoría concurrente de los expedientes clínicos</t>
  </si>
  <si>
    <t>Elaboracion de planes de mejora para disminución de las objeciones médicas</t>
  </si>
  <si>
    <t>Seguimiento a los planes de mejora para disminución de las objeciones médicas</t>
  </si>
  <si>
    <t>1.1.5.3 Desarrollo gestion y coordinacion de traslado de pacientes en las redes de servicios de emergencias</t>
  </si>
  <si>
    <t xml:space="preserve">Sincerizar y actualizar las agendas médicas </t>
  </si>
  <si>
    <t>Encuesta de Sastifaccion de Usuarios</t>
  </si>
  <si>
    <t>Elaboracion del plan de mejora productos resultados de la encuesta de satisfacción de usuario</t>
  </si>
  <si>
    <t>Seguimiento a la ejecución del plan de mejora acorde al resultado obtenido en las encuestas</t>
  </si>
  <si>
    <t xml:space="preserve">Promoción de la cartera de servicios y procesos internos de gestión de usuarios </t>
  </si>
  <si>
    <t>Gestión de buzones de sugerencias</t>
  </si>
  <si>
    <t>Actualización y/o conformación del Comité de Calidad de los Servicios</t>
  </si>
  <si>
    <t>Sesiones de los Comité de Calidad de los Servicios de Salud</t>
  </si>
  <si>
    <t>Seguimiento a la aplicación del listado de verificación de la cirugía segura</t>
  </si>
  <si>
    <t>Actualización y reporte lista de espera quirúrgica</t>
  </si>
  <si>
    <t xml:space="preserve">Conformación de los comites hospitalarios </t>
  </si>
  <si>
    <t>Acta de Constitución</t>
  </si>
  <si>
    <t>Reuniones de los comites hospitalarios</t>
  </si>
  <si>
    <t>Lista de participantes</t>
  </si>
  <si>
    <t>1.2.1.2 Calidad en la oferta de los servicios a través del cumplimiento de los protocolos clínicos y quirúrgicos.</t>
  </si>
  <si>
    <t>1.2.1.3 Implementación SISMAP Salud</t>
  </si>
  <si>
    <t xml:space="preserve">1.2.1.4 Programa de Gestión de Cita </t>
  </si>
  <si>
    <t>1.2.1.5 Fortalecimiento de la gestion de usuarios para la adhesión a la cultura de servicios</t>
  </si>
  <si>
    <t>1.2.1.6 Estructuración de los Comites de Salud Hospitalarios según el Reglamento 434-07</t>
  </si>
  <si>
    <t>1.2.2.1 Sistema de Salud Ambiental hospitalaria (SAH)</t>
  </si>
  <si>
    <t xml:space="preserve"> 2.1.1.1 Fortalecimiento de la gestión de usuarios para la adhesión a la cultura de servicios</t>
  </si>
  <si>
    <t xml:space="preserve"> 2.1.1.2 Fortalecimiento de la gestión de usuarios para la adhesión a la cultura de servicios</t>
  </si>
  <si>
    <t>Gerente de Odontologia</t>
  </si>
  <si>
    <t>Gerente de Auditoria Medica</t>
  </si>
  <si>
    <t>Gerente de Farmacia</t>
  </si>
  <si>
    <t xml:space="preserve">Encargado de Facturacion </t>
  </si>
  <si>
    <t>Encargado de Contabilidad</t>
  </si>
  <si>
    <t>Encrgado de Activos Fijos</t>
  </si>
  <si>
    <t xml:space="preserve">Encargado de Mantenimiento </t>
  </si>
  <si>
    <t>Encargado de Atencion al Usuario</t>
  </si>
  <si>
    <t xml:space="preserve">Encargado de Tecnologia </t>
  </si>
  <si>
    <t>Encragado de Tecnologia</t>
  </si>
  <si>
    <t>Gerente de calidad</t>
  </si>
  <si>
    <t xml:space="preserve">Gerente de Planificacion </t>
  </si>
  <si>
    <t>Direccion General</t>
  </si>
  <si>
    <t>Encargado de Estadisticas</t>
  </si>
  <si>
    <t>Gerente de Calidad</t>
  </si>
  <si>
    <t>Gerente de Recursos Humanos</t>
  </si>
  <si>
    <t>Repetido Punto 1.2.1.5.01</t>
  </si>
  <si>
    <t>Repetido punto 1,2,1.5.03</t>
  </si>
  <si>
    <t>Repetido punto 1.2.1.5.04</t>
  </si>
  <si>
    <t>Sub-direccion Medica</t>
  </si>
  <si>
    <t>Relacionador Publico</t>
  </si>
  <si>
    <t>Gerente de Cirugia</t>
  </si>
  <si>
    <t>Gerente de Emergencias</t>
  </si>
  <si>
    <t>Comité de Emergencias Hospitalarias</t>
  </si>
  <si>
    <t>Encargada de TB</t>
  </si>
  <si>
    <t>Encargada de VIH</t>
  </si>
  <si>
    <t>Encargada de SAI</t>
  </si>
  <si>
    <t>Encargado de Sala de Diagnostico temprano de Consumidoras de Alcohol y Drogas</t>
  </si>
  <si>
    <t>Encargado de Programa de Adolecentes</t>
  </si>
  <si>
    <t>Encargado de alud Sexual y Reproductiva</t>
  </si>
  <si>
    <t>Encargado de Cardiologia</t>
  </si>
  <si>
    <t>Encargado de Imágenes</t>
  </si>
  <si>
    <t>Encargado de Laboratorio</t>
  </si>
  <si>
    <t>Encargado de Banco de Sangre</t>
  </si>
  <si>
    <t>Encargada de Programa MAMA CANGURO</t>
  </si>
  <si>
    <t>Encargado de Unidad de Nacidos Vivos</t>
  </si>
  <si>
    <t>Encargado de Lactancia Materna</t>
  </si>
  <si>
    <t>Encargada de Programa de Estimulacion Temprana</t>
  </si>
  <si>
    <t>Hospital Materno Infantil San Lorenzo de Los Mina</t>
  </si>
  <si>
    <t>HMISLLM1.1.1.1.01</t>
  </si>
  <si>
    <t>HMISLLM1.1.1.1.02</t>
  </si>
  <si>
    <t>HMISLLM1.1.1.2.01</t>
  </si>
  <si>
    <t>HMISLLM1.1.1.2.02</t>
  </si>
  <si>
    <t>HMISLLM1.1.1.2.03</t>
  </si>
  <si>
    <t>HMSILLM1.1.1.2.04</t>
  </si>
  <si>
    <t>HMISLLM1.1.1.3.01</t>
  </si>
  <si>
    <t>HMISLLM1.1.1.3.02</t>
  </si>
  <si>
    <t>HMISLMM1.1.1.3.03</t>
  </si>
  <si>
    <t>HMISLLM1.1.1.1.03</t>
  </si>
  <si>
    <t>HMISLLM1.1.1.1.04</t>
  </si>
  <si>
    <t>HMISLLM1.1.1.2.04</t>
  </si>
  <si>
    <t>HMISLLM1.1.1.2.05</t>
  </si>
  <si>
    <t>HMISLLM1.1.1.2.06</t>
  </si>
  <si>
    <t>HMSILLM1.1.1.2.05</t>
  </si>
  <si>
    <t>HMISLLM1.1.1.3.03</t>
  </si>
  <si>
    <t>HMISLLM1.1.1.3.04</t>
  </si>
  <si>
    <t>HMISLMM1.1.1.3.04</t>
  </si>
  <si>
    <t>HMISLLM1.1.1.1.05</t>
  </si>
  <si>
    <t>HMISLLM1.1.1.1.06</t>
  </si>
  <si>
    <t>HMISLLM1.1.1.2.07</t>
  </si>
  <si>
    <t>HMISLLM1.1.1.2.08</t>
  </si>
  <si>
    <t>HMISLLM1.1.1.2.09</t>
  </si>
  <si>
    <t>HMSILLM1.1.1.2.06</t>
  </si>
  <si>
    <t>HMISLLM1.1.1.3.05</t>
  </si>
  <si>
    <t>HMISLLM1.1.1.3.06</t>
  </si>
  <si>
    <t>HMISLMM1.1.1.3.05</t>
  </si>
  <si>
    <t>HMISLLM1.1.1.1.07</t>
  </si>
  <si>
    <t>HMISLLM1.1.1.1.08</t>
  </si>
  <si>
    <t>HMISLLM1.1.1.2.10</t>
  </si>
  <si>
    <t>HMISLLM1.1.1.2.11</t>
  </si>
  <si>
    <t>HMISLLM1.1.1.2.12</t>
  </si>
  <si>
    <t>HMSILLM1.1.1.2.07</t>
  </si>
  <si>
    <t>HMISLLM1.1.1.3.07</t>
  </si>
  <si>
    <t>HMISLLM1.1.1.3.08</t>
  </si>
  <si>
    <t>HMISLMM1.1.1.3.06</t>
  </si>
  <si>
    <t>HMISLLM1.1.1.1.09</t>
  </si>
  <si>
    <t>HMISLLM1.1.1.1.10</t>
  </si>
  <si>
    <t>HMISLLM1.1.1.2.13</t>
  </si>
  <si>
    <t>HMISLLM1.1.1.2.14</t>
  </si>
  <si>
    <t>HMISLLM1.1.1.2.15</t>
  </si>
  <si>
    <t>HMSILLM1.1.1.2.08</t>
  </si>
  <si>
    <t>HMISLLM1.1.1.3.09</t>
  </si>
  <si>
    <t>HMISLLM1.1.1.3.10</t>
  </si>
  <si>
    <t>HMISLMM1.1.1.3.07</t>
  </si>
  <si>
    <t>HMISLLM1.1.1.1.11</t>
  </si>
  <si>
    <t>HMISLLM1.1.1.1.12</t>
  </si>
  <si>
    <t>HMISLLM1.1.1.2.16</t>
  </si>
  <si>
    <t>HMISLLM1.1.1.2.17</t>
  </si>
  <si>
    <t>HMISLLM1.1.1.2.18</t>
  </si>
  <si>
    <t>HMSILLM1.1.1.2.09</t>
  </si>
  <si>
    <t>HMISLLM1.1.1.3.11</t>
  </si>
  <si>
    <t>HMISLLM1.1.1.3.12</t>
  </si>
  <si>
    <t>HMISLMM1.1.1.3.08</t>
  </si>
  <si>
    <t>HMISLLM1.1.1.1.13</t>
  </si>
  <si>
    <t>HMISLLM1.1.1.1.14</t>
  </si>
  <si>
    <t>HMISLLM1.1.1.2.19</t>
  </si>
  <si>
    <t>HMISLLM1.1.1.2.20</t>
  </si>
  <si>
    <t>HMISLLM1.1.1.2.21</t>
  </si>
  <si>
    <t>HMSILLM1.1.1.2.10</t>
  </si>
  <si>
    <t>HMISLLM1.1.1.3.13</t>
  </si>
  <si>
    <t>HMISLLM1.1.1.3.14</t>
  </si>
  <si>
    <t>HMISLMM1.1.1.3.09</t>
  </si>
  <si>
    <t>HMISLLM1.1.1.1.15</t>
  </si>
  <si>
    <t>HMISLLM1.1.1.1.16</t>
  </si>
  <si>
    <t>HMISLLM1.1.1.2.22</t>
  </si>
  <si>
    <t>HMISLLM1.1.1.2.23</t>
  </si>
  <si>
    <t>HMISLLM1.1.1.2.24</t>
  </si>
  <si>
    <t>HMSILLM1.1.1.2.11</t>
  </si>
  <si>
    <t>HMISLLM1.1.1.3.15</t>
  </si>
  <si>
    <t>HMISLLM1.1.1.3.16</t>
  </si>
  <si>
    <t>HMISLMM1.1.1.3.10</t>
  </si>
  <si>
    <t>HMISLLM1.1.1.1.17</t>
  </si>
  <si>
    <t>HMISLLM1.1.1.1.18</t>
  </si>
  <si>
    <t>HMISLLM1.1.1.2.25</t>
  </si>
  <si>
    <t>HMISLLM1.1.1.2.26</t>
  </si>
  <si>
    <t>HMISLLM1.1.1.2.27</t>
  </si>
  <si>
    <t>HMSILLM1.1.1.2.12</t>
  </si>
  <si>
    <t>HMISLLM1.1.1.3.17</t>
  </si>
  <si>
    <t>HMISLLM1.1.1.3.18</t>
  </si>
  <si>
    <t>HMISLMM1.1.1.3.11</t>
  </si>
  <si>
    <t>HMISLLM1.1.1.1.19</t>
  </si>
  <si>
    <t>HMISLLM1.1.1.1.20</t>
  </si>
  <si>
    <t>HMISLLM1.1.1.2.28</t>
  </si>
  <si>
    <t>HMISLLM1.1.1.2.29</t>
  </si>
  <si>
    <t>HMISLLM1.1.1.2.30</t>
  </si>
  <si>
    <t>HMSILLM1.1.1.2.13</t>
  </si>
  <si>
    <t>HMISLLM1.1.1.3.19</t>
  </si>
  <si>
    <t>HMISLLM1.1.1.3.20</t>
  </si>
  <si>
    <t>HMISLMM1.1.1.3.12</t>
  </si>
  <si>
    <t>HMISLLM1.1.1.1.21</t>
  </si>
  <si>
    <t>HMISLLM1.1.1.1.22</t>
  </si>
  <si>
    <t>HMISLLM1.1.1.2.31</t>
  </si>
  <si>
    <t>HMISLLM1.1.1.2.32</t>
  </si>
  <si>
    <t>HMISLLM1.1.1.2.33</t>
  </si>
  <si>
    <t>HMSILLM1.1.1.2.14</t>
  </si>
  <si>
    <t>HMISLLM1.1.1.3.21</t>
  </si>
  <si>
    <t>HMISLLM1.1.1.3.22</t>
  </si>
  <si>
    <t>HMISLMM1.1.1.3.13</t>
  </si>
  <si>
    <t>HMISLLM1.1.1.1.23</t>
  </si>
  <si>
    <t>HMISLLM1.1.1.1.24</t>
  </si>
  <si>
    <t>HMISLLM1.1.1.2.34</t>
  </si>
  <si>
    <t>HMISLLM1.1.1.2.35</t>
  </si>
  <si>
    <t>HMISLLM1.1.1.2.36</t>
  </si>
  <si>
    <t>HMSILLM1.1.1.2.15</t>
  </si>
  <si>
    <t>HMISLLM1.1.1.3.23</t>
  </si>
  <si>
    <t>HMISLLM1.1.1.3.24</t>
  </si>
  <si>
    <t>HMISLMM1.1.1.3.14</t>
  </si>
  <si>
    <t>HMISLLM1.1.1.1.25</t>
  </si>
  <si>
    <t>HMISLLM1.1.1.1.26</t>
  </si>
  <si>
    <t>Actividad</t>
  </si>
  <si>
    <t xml:space="preserve">Descripcion </t>
  </si>
  <si>
    <t>Brochour</t>
  </si>
  <si>
    <t>Cuenta Operativa</t>
  </si>
  <si>
    <t>Banner</t>
  </si>
  <si>
    <t>2.3.9.2.01</t>
  </si>
  <si>
    <t>Productos de papel de escritorio</t>
  </si>
  <si>
    <t>Papel bond</t>
  </si>
  <si>
    <t>Resma</t>
  </si>
  <si>
    <t>Toner</t>
  </si>
  <si>
    <t>Refrigerio</t>
  </si>
  <si>
    <t>Café</t>
  </si>
  <si>
    <t>Taller  POA Servicio Regional Metropolitano.</t>
  </si>
  <si>
    <t>Taller  PACC Servicio Regional Metropolitano.</t>
  </si>
  <si>
    <t>Natividad Gómez</t>
  </si>
  <si>
    <t>Procedimientos Odontologicos</t>
  </si>
  <si>
    <t>Procedimientos</t>
  </si>
  <si>
    <t>Servicio de Mamografía</t>
  </si>
  <si>
    <t>Electrocardiograma</t>
  </si>
  <si>
    <t>Sonografía</t>
  </si>
  <si>
    <t>Rayos X</t>
  </si>
  <si>
    <t>Servicio de Imágenes:</t>
  </si>
  <si>
    <t>Papanicolau</t>
  </si>
  <si>
    <t>Colposcopia</t>
  </si>
  <si>
    <t>Prueba de patología</t>
  </si>
  <si>
    <t>Otros</t>
  </si>
  <si>
    <t>Servicio de Cuidados Intensivos (UCIN  I, II) Perinato.</t>
  </si>
  <si>
    <t>Servicio de Cuidados Intensivos (UCI) Pediatria.</t>
  </si>
  <si>
    <t>Servicio de Cuidados Intensivos (UCI) Adultos.</t>
  </si>
  <si>
    <t>Servicio de Ginecobstetricia</t>
  </si>
  <si>
    <t>Servicio de Medicina General</t>
  </si>
  <si>
    <t>4to. Trimestre 24%</t>
  </si>
  <si>
    <t>3er. Trimestre 27%</t>
  </si>
  <si>
    <t>2do. Trimestre 25%</t>
  </si>
  <si>
    <t>1er. Trimestre  24%</t>
  </si>
  <si>
    <t>Venta de Servicios y Otros Ingresos</t>
  </si>
  <si>
    <t>Aportes SNS Nómina</t>
  </si>
  <si>
    <t>Otros Aportes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</si>
</sst>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 _€_-;\-* #,##0.00\ _€_-;_-* &quot;-&quot;??\ _€_-;_-@_-"/>
    <numFmt numFmtId="165" formatCode="#,##0.00;[Red]#,##0.00"/>
    <numFmt numFmtId="166" formatCode="#,##0.00\ &quot;€&quot;"/>
  </numFmts>
  <fonts count="6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Goudy Old Style"/>
      <family val="1"/>
    </font>
    <font>
      <sz val="11"/>
      <color theme="1"/>
      <name val="Calibri"/>
      <family val="2"/>
      <scheme val="minor"/>
    </font>
    <font>
      <sz val="11"/>
      <color theme="1"/>
      <name val="Goudy Old Style"/>
      <family val="1"/>
    </font>
    <font>
      <sz val="10"/>
      <name val="Cambria"/>
      <family val="1"/>
      <scheme val="major"/>
    </font>
    <font>
      <b/>
      <sz val="10"/>
      <name val="Calibri"/>
      <family val="2"/>
      <scheme val="minor"/>
    </font>
    <font>
      <sz val="10"/>
      <name val="Calibri"/>
      <family val="2"/>
      <scheme val="minor"/>
    </font>
    <font>
      <b/>
      <sz val="9"/>
      <name val="Calibri"/>
      <family val="2"/>
      <scheme val="minor"/>
    </font>
    <font>
      <sz val="9"/>
      <name val="Calibri"/>
      <family val="2"/>
      <scheme val="minor"/>
    </font>
    <font>
      <b/>
      <sz val="10"/>
      <name val="Cambria"/>
      <family val="1"/>
      <scheme val="major"/>
    </font>
    <font>
      <b/>
      <sz val="8"/>
      <name val="Cambria"/>
      <family val="1"/>
      <scheme val="major"/>
    </font>
    <font>
      <b/>
      <sz val="10"/>
      <color theme="1"/>
      <name val="Cambria"/>
      <family val="1"/>
      <scheme val="major"/>
    </font>
    <font>
      <sz val="10"/>
      <color theme="1"/>
      <name val="Cambria"/>
      <family val="1"/>
      <scheme val="major"/>
    </font>
    <font>
      <b/>
      <sz val="8"/>
      <name val="Calibri"/>
      <family val="2"/>
      <scheme val="minor"/>
    </font>
    <font>
      <sz val="8"/>
      <name val="Calibri"/>
      <family val="2"/>
      <scheme val="minor"/>
    </font>
    <font>
      <sz val="8"/>
      <color theme="1"/>
      <name val="Calibri"/>
      <family val="2"/>
      <scheme val="minor"/>
    </font>
    <font>
      <b/>
      <sz val="8"/>
      <color theme="1"/>
      <name val="Calibri"/>
      <family val="2"/>
      <scheme val="minor"/>
    </font>
    <font>
      <b/>
      <sz val="9"/>
      <name val="Cambria"/>
      <family val="1"/>
      <scheme val="major"/>
    </font>
    <font>
      <sz val="10"/>
      <color theme="0"/>
      <name val="Arial"/>
      <family val="2"/>
    </font>
    <font>
      <sz val="10"/>
      <color theme="0"/>
      <name val="Calibri"/>
      <family val="2"/>
      <scheme val="minor"/>
    </font>
    <font>
      <b/>
      <sz val="11"/>
      <color theme="1"/>
      <name val="Calibri"/>
      <family val="2"/>
      <scheme val="minor"/>
    </font>
    <font>
      <sz val="11"/>
      <color theme="0"/>
      <name val="Calibri"/>
      <family val="2"/>
      <scheme val="minor"/>
    </font>
    <font>
      <b/>
      <sz val="12"/>
      <name val="Calibri"/>
      <family val="2"/>
      <scheme val="minor"/>
    </font>
    <font>
      <b/>
      <sz val="11"/>
      <name val="Calibri"/>
      <family val="2"/>
      <scheme val="minor"/>
    </font>
    <font>
      <b/>
      <sz val="9"/>
      <name val="Arial"/>
      <family val="2"/>
    </font>
    <font>
      <sz val="9"/>
      <name val="Arial"/>
      <family val="2"/>
    </font>
    <font>
      <sz val="9"/>
      <color indexed="8"/>
      <name val="Arial"/>
      <family val="2"/>
    </font>
    <font>
      <sz val="9"/>
      <color theme="1"/>
      <name val="Arial"/>
      <family val="2"/>
    </font>
    <font>
      <sz val="11"/>
      <name val="Times New Roman"/>
      <family val="1"/>
    </font>
    <font>
      <sz val="11"/>
      <name val="Calibri"/>
      <family val="2"/>
      <scheme val="minor"/>
    </font>
    <font>
      <sz val="11"/>
      <color theme="0"/>
      <name val="Times New Roman"/>
      <family val="1"/>
    </font>
    <font>
      <sz val="10"/>
      <color theme="1"/>
      <name val="Calibri"/>
      <family val="2"/>
      <scheme val="minor"/>
    </font>
    <font>
      <b/>
      <sz val="10"/>
      <color theme="1"/>
      <name val="Calibri"/>
      <family val="2"/>
      <scheme val="minor"/>
    </font>
    <font>
      <b/>
      <sz val="11"/>
      <color theme="1"/>
      <name val="Times New Roman"/>
      <family val="1"/>
    </font>
    <font>
      <sz val="11"/>
      <color theme="1"/>
      <name val="Times New Roman"/>
      <family val="1"/>
    </font>
    <font>
      <sz val="11"/>
      <color rgb="FFFF0000"/>
      <name val="Calibri"/>
      <family val="2"/>
      <scheme val="minor"/>
    </font>
    <font>
      <sz val="10"/>
      <color rgb="FFFF0000"/>
      <name val="Calibri"/>
      <family val="2"/>
      <scheme val="minor"/>
    </font>
    <font>
      <b/>
      <sz val="12"/>
      <color theme="0"/>
      <name val="Calibri"/>
      <family val="2"/>
      <scheme val="minor"/>
    </font>
    <font>
      <sz val="8"/>
      <name val="Arial"/>
      <family val="2"/>
    </font>
    <font>
      <sz val="10"/>
      <name val="Calibri"/>
      <scheme val="minor"/>
    </font>
    <font>
      <sz val="10"/>
      <color rgb="FF00B0F0"/>
      <name val="Calibri"/>
      <family val="2"/>
      <scheme val="minor"/>
    </font>
    <font>
      <b/>
      <sz val="10"/>
      <name val="Arial"/>
      <family val="2"/>
    </font>
    <font>
      <b/>
      <sz val="10"/>
      <color theme="0"/>
      <name val="Arial"/>
      <family val="2"/>
    </font>
    <font>
      <sz val="9"/>
      <color theme="1"/>
      <name val="Calibri"/>
      <family val="2"/>
      <scheme val="minor"/>
    </font>
    <font>
      <b/>
      <sz val="9"/>
      <color theme="1"/>
      <name val="Calibri"/>
      <family val="2"/>
      <scheme val="minor"/>
    </font>
    <font>
      <sz val="10"/>
      <color rgb="FF00B0F0"/>
      <name val="Arial"/>
      <family val="2"/>
    </font>
    <font>
      <sz val="9"/>
      <color rgb="FF00B0F0"/>
      <name val="Calibri"/>
      <family val="2"/>
      <scheme val="minor"/>
    </font>
    <font>
      <b/>
      <sz val="9"/>
      <color indexed="81"/>
      <name val="Tahoma"/>
      <family val="2"/>
    </font>
    <font>
      <sz val="9"/>
      <color indexed="81"/>
      <name val="Tahoma"/>
      <family val="2"/>
    </font>
    <font>
      <sz val="10"/>
      <color theme="1"/>
      <name val="Arial"/>
      <family val="2"/>
    </font>
    <font>
      <b/>
      <sz val="8"/>
      <color theme="1"/>
      <name val="Cambria"/>
      <family val="1"/>
      <scheme val="major"/>
    </font>
    <font>
      <b/>
      <sz val="9"/>
      <color theme="1"/>
      <name val="Cambria"/>
      <family val="1"/>
      <scheme val="major"/>
    </font>
    <font>
      <sz val="8"/>
      <color rgb="FF00B0F0"/>
      <name val="Calibri"/>
      <family val="2"/>
    </font>
    <font>
      <sz val="8"/>
      <color rgb="FF00B0F0"/>
      <name val="Calibri"/>
      <family val="2"/>
      <scheme val="minor"/>
    </font>
    <font>
      <sz val="11"/>
      <color rgb="FF00B0F0"/>
      <name val="Goudy Old Style"/>
      <family val="1"/>
    </font>
    <font>
      <sz val="8"/>
      <color theme="1"/>
      <name val="Calibri"/>
      <family val="2"/>
    </font>
    <font>
      <sz val="8"/>
      <name val="Calibri"/>
      <family val="2"/>
    </font>
    <font>
      <sz val="10"/>
      <color theme="1"/>
      <name val="Arial Narrow"/>
      <family val="2"/>
    </font>
    <font>
      <sz val="8"/>
      <color theme="1"/>
      <name val="Arial"/>
      <family val="2"/>
    </font>
    <font>
      <b/>
      <sz val="8"/>
      <color theme="1"/>
      <name val="Calibri"/>
      <family val="2"/>
    </font>
    <font>
      <sz val="10"/>
      <color theme="1"/>
      <name val="Calibri"/>
      <family val="2"/>
    </font>
    <font>
      <sz val="9"/>
      <color theme="1"/>
      <name val="Calibri"/>
      <family val="2"/>
    </font>
    <font>
      <sz val="11"/>
      <name val="Goudy Old Style"/>
      <family val="1"/>
    </font>
  </fonts>
  <fills count="4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0000"/>
        <bgColor indexed="64"/>
      </patternFill>
    </fill>
    <fill>
      <patternFill patternType="solid">
        <fgColor indexed="22"/>
        <bgColor indexed="64"/>
      </patternFill>
    </fill>
    <fill>
      <patternFill patternType="solid">
        <fgColor theme="7" tint="0.79998168889431442"/>
        <bgColor indexed="64"/>
      </patternFill>
    </fill>
    <fill>
      <patternFill patternType="solid">
        <fgColor rgb="FF6666FF"/>
        <bgColor indexed="64"/>
      </patternFill>
    </fill>
    <fill>
      <patternFill patternType="solid">
        <fgColor rgb="FFCCFFFF"/>
        <bgColor indexed="64"/>
      </patternFill>
    </fill>
    <fill>
      <patternFill patternType="solid">
        <fgColor theme="2" tint="-0.249977111117893"/>
        <bgColor indexed="64"/>
      </patternFill>
    </fill>
    <fill>
      <patternFill patternType="solid">
        <fgColor rgb="FFFF33CC"/>
        <bgColor indexed="64"/>
      </patternFill>
    </fill>
    <fill>
      <patternFill patternType="solid">
        <fgColor rgb="FFCCFF33"/>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rgb="FF993300"/>
        <bgColor indexed="64"/>
      </patternFill>
    </fill>
    <fill>
      <patternFill patternType="solid">
        <fgColor rgb="FFFFFF99"/>
        <bgColor indexed="64"/>
      </patternFill>
    </fill>
    <fill>
      <patternFill patternType="solid">
        <fgColor rgb="FFFFFF00"/>
        <bgColor indexed="64"/>
      </patternFill>
    </fill>
    <fill>
      <patternFill patternType="solid">
        <fgColor rgb="FF9999FF"/>
        <bgColor indexed="64"/>
      </patternFill>
    </fill>
    <fill>
      <patternFill patternType="solid">
        <fgColor rgb="FFFF99FF"/>
        <bgColor indexed="64"/>
      </patternFill>
    </fill>
    <fill>
      <patternFill patternType="solid">
        <fgColor rgb="FFFF9900"/>
        <bgColor indexed="64"/>
      </patternFill>
    </fill>
    <fill>
      <patternFill patternType="solid">
        <fgColor theme="9" tint="0.39997558519241921"/>
        <bgColor indexed="64"/>
      </patternFill>
    </fill>
    <fill>
      <patternFill patternType="solid">
        <fgColor rgb="FF99FF66"/>
        <bgColor indexed="64"/>
      </patternFill>
    </fill>
    <fill>
      <patternFill patternType="solid">
        <fgColor rgb="FFFF0066"/>
        <bgColor indexed="64"/>
      </patternFill>
    </fill>
    <fill>
      <patternFill patternType="solid">
        <fgColor rgb="FF6699FF"/>
        <bgColor indexed="64"/>
      </patternFill>
    </fill>
    <fill>
      <patternFill patternType="solid">
        <fgColor rgb="FF49B17B"/>
        <bgColor indexed="64"/>
      </patternFill>
    </fill>
    <fill>
      <patternFill patternType="solid">
        <fgColor rgb="FF00FFFF"/>
        <bgColor indexed="64"/>
      </patternFill>
    </fill>
    <fill>
      <patternFill patternType="solid">
        <fgColor theme="0"/>
        <bgColor theme="4" tint="0.79998168889431442"/>
      </patternFill>
    </fill>
    <fill>
      <patternFill patternType="solid">
        <fgColor theme="2" tint="-9.9978637043366805E-2"/>
        <bgColor indexed="64"/>
      </patternFill>
    </fill>
    <fill>
      <patternFill patternType="solid">
        <fgColor rgb="FFFFFFFF"/>
        <bgColor rgb="FF000000"/>
      </patternFill>
    </fill>
    <fill>
      <patternFill patternType="solid">
        <fgColor theme="4" tint="0.39997558519241921"/>
        <bgColor indexed="64"/>
      </patternFill>
    </fill>
  </fills>
  <borders count="32">
    <border>
      <left/>
      <right/>
      <top/>
      <bottom/>
      <diagonal/>
    </border>
    <border>
      <left/>
      <right/>
      <top style="thin">
        <color indexed="64"/>
      </top>
      <bottom style="double">
        <color indexed="64"/>
      </bottom>
      <diagonal/>
    </border>
    <border>
      <left/>
      <right/>
      <top/>
      <bottom style="thin">
        <color indexed="64"/>
      </bottom>
      <diagonal/>
    </border>
    <border>
      <left/>
      <right style="thin">
        <color theme="3" tint="0.39991454817346722"/>
      </right>
      <top/>
      <bottom/>
      <diagonal/>
    </border>
    <border>
      <left style="thin">
        <color theme="3" tint="0.39991454817346722"/>
      </left>
      <right/>
      <top/>
      <bottom/>
      <diagonal/>
    </border>
    <border>
      <left style="thin">
        <color theme="3" tint="0.39994506668294322"/>
      </left>
      <right style="thin">
        <color theme="3" tint="0.39994506668294322"/>
      </right>
      <top style="thin">
        <color theme="3" tint="0.39994506668294322"/>
      </top>
      <bottom style="thin">
        <color theme="3" tint="0.39994506668294322"/>
      </bottom>
      <diagonal/>
    </border>
    <border>
      <left style="thin">
        <color theme="3" tint="0.39994506668294322"/>
      </left>
      <right style="thin">
        <color theme="3" tint="0.39994506668294322"/>
      </right>
      <top style="thin">
        <color theme="3" tint="0.39994506668294322"/>
      </top>
      <bottom/>
      <diagonal/>
    </border>
    <border>
      <left style="thin">
        <color theme="3" tint="0.39994506668294322"/>
      </left>
      <right style="thin">
        <color theme="3" tint="0.39994506668294322"/>
      </right>
      <top/>
      <bottom/>
      <diagonal/>
    </border>
    <border>
      <left style="thin">
        <color theme="3" tint="0.39991454817346722"/>
      </left>
      <right style="thin">
        <color theme="3" tint="0.39991454817346722"/>
      </right>
      <top/>
      <bottom/>
      <diagonal/>
    </border>
    <border>
      <left style="thin">
        <color theme="3" tint="0.39994506668294322"/>
      </left>
      <right/>
      <top style="thin">
        <color theme="3" tint="0.39994506668294322"/>
      </top>
      <bottom/>
      <diagonal/>
    </border>
    <border>
      <left/>
      <right/>
      <top style="thin">
        <color theme="3" tint="0.39994506668294322"/>
      </top>
      <bottom/>
      <diagonal/>
    </border>
    <border>
      <left style="thin">
        <color theme="3" tint="0.39994506668294322"/>
      </left>
      <right/>
      <top/>
      <bottom/>
      <diagonal/>
    </border>
    <border>
      <left/>
      <right style="thin">
        <color theme="3" tint="0.39994506668294322"/>
      </right>
      <top/>
      <bottom/>
      <diagonal/>
    </border>
    <border>
      <left style="thin">
        <color theme="3" tint="0.39994506668294322"/>
      </left>
      <right style="thin">
        <color theme="3" tint="0.39994506668294322"/>
      </right>
      <top/>
      <bottom style="thin">
        <color theme="3" tint="0.39994506668294322"/>
      </bottom>
      <diagonal/>
    </border>
    <border>
      <left/>
      <right/>
      <top/>
      <bottom style="thin">
        <color theme="3" tint="0.39994506668294322"/>
      </bottom>
      <diagonal/>
    </border>
    <border>
      <left style="thin">
        <color theme="3" tint="0.39994506668294322"/>
      </left>
      <right style="thin">
        <color theme="3" tint="0.39994506668294322"/>
      </right>
      <top/>
      <bottom style="thin">
        <color theme="3" tint="0.39991454817346722"/>
      </bottom>
      <diagonal/>
    </border>
    <border>
      <left/>
      <right style="thin">
        <color theme="3" tint="0.39994506668294322"/>
      </right>
      <top style="thin">
        <color theme="3" tint="0.39994506668294322"/>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3" tint="0.39991454817346722"/>
      </left>
      <right style="thin">
        <color theme="3" tint="0.39991454817346722"/>
      </right>
      <top/>
      <bottom style="thin">
        <color theme="4"/>
      </bottom>
      <diagonal/>
    </border>
    <border>
      <left style="thin">
        <color theme="4"/>
      </left>
      <right style="thin">
        <color theme="4"/>
      </right>
      <top style="thin">
        <color theme="4"/>
      </top>
      <bottom style="thin">
        <color theme="4"/>
      </bottom>
      <diagonal/>
    </border>
    <border>
      <left style="thin">
        <color theme="3" tint="0.39994506668294322"/>
      </left>
      <right style="thin">
        <color theme="3" tint="0.39994506668294322"/>
      </right>
      <top/>
      <bottom style="thin">
        <color theme="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theme="4"/>
      </right>
      <top/>
      <bottom/>
      <diagonal/>
    </border>
    <border>
      <left style="thin">
        <color theme="4"/>
      </left>
      <right style="thin">
        <color theme="4"/>
      </right>
      <top/>
      <bottom/>
      <diagonal/>
    </border>
    <border>
      <left style="thin">
        <color theme="4"/>
      </left>
      <right/>
      <top/>
      <bottom/>
      <diagonal/>
    </border>
    <border>
      <left/>
      <right style="thin">
        <color indexed="64"/>
      </right>
      <top style="thin">
        <color indexed="64"/>
      </top>
      <bottom style="thin">
        <color indexed="64"/>
      </bottom>
      <diagonal/>
    </border>
    <border>
      <left style="thin">
        <color indexed="62"/>
      </left>
      <right style="thin">
        <color indexed="62"/>
      </right>
      <top/>
      <bottom/>
      <diagonal/>
    </border>
    <border>
      <left style="thin">
        <color rgb="FF333399"/>
      </left>
      <right style="thin">
        <color rgb="FF333399"/>
      </right>
      <top/>
      <bottom/>
      <diagonal/>
    </border>
    <border>
      <left style="thin">
        <color indexed="64"/>
      </left>
      <right style="thin">
        <color rgb="FF333399"/>
      </right>
      <top/>
      <bottom/>
      <diagonal/>
    </border>
    <border>
      <left style="thin">
        <color rgb="FF538DD5"/>
      </left>
      <right style="thin">
        <color rgb="FF538DD5"/>
      </right>
      <top/>
      <bottom/>
      <diagonal/>
    </border>
  </borders>
  <cellStyleXfs count="14">
    <xf numFmtId="0" fontId="0" fillId="0" borderId="0"/>
    <xf numFmtId="43" fontId="6"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43" fontId="1" fillId="0" borderId="0" applyFont="0" applyFill="0" applyBorder="0" applyAlignment="0" applyProtection="0"/>
  </cellStyleXfs>
  <cellXfs count="650">
    <xf numFmtId="0" fontId="0" fillId="0" borderId="0" xfId="0"/>
    <xf numFmtId="0" fontId="4" fillId="0" borderId="0" xfId="4"/>
    <xf numFmtId="0" fontId="10" fillId="0" borderId="0" xfId="0" applyFont="1"/>
    <xf numFmtId="0" fontId="17" fillId="9" borderId="7" xfId="0" applyFont="1" applyFill="1" applyBorder="1" applyAlignment="1" applyProtection="1">
      <alignment vertical="top"/>
    </xf>
    <xf numFmtId="0" fontId="18" fillId="9" borderId="7" xfId="0" applyFont="1" applyFill="1" applyBorder="1" applyAlignment="1" applyProtection="1">
      <alignment vertical="top"/>
    </xf>
    <xf numFmtId="0" fontId="18" fillId="9" borderId="7" xfId="0" applyFont="1" applyFill="1" applyBorder="1" applyAlignment="1" applyProtection="1">
      <alignment vertical="top" wrapText="1"/>
    </xf>
    <xf numFmtId="0" fontId="18" fillId="9" borderId="7" xfId="0" applyFont="1" applyFill="1" applyBorder="1" applyProtection="1"/>
    <xf numFmtId="0" fontId="17" fillId="9" borderId="7" xfId="0" applyFont="1" applyFill="1" applyBorder="1" applyProtection="1"/>
    <xf numFmtId="0" fontId="18" fillId="9" borderId="7" xfId="0" applyFont="1" applyFill="1" applyBorder="1" applyAlignment="1" applyProtection="1">
      <alignment wrapText="1"/>
    </xf>
    <xf numFmtId="0" fontId="17" fillId="9" borderId="7" xfId="0" applyFont="1" applyFill="1" applyBorder="1" applyAlignment="1" applyProtection="1">
      <alignment vertical="top" wrapText="1"/>
    </xf>
    <xf numFmtId="0" fontId="17" fillId="14" borderId="7" xfId="0" applyFont="1" applyFill="1" applyBorder="1" applyAlignment="1" applyProtection="1">
      <alignment vertical="top"/>
    </xf>
    <xf numFmtId="0" fontId="17" fillId="15" borderId="7" xfId="0" applyFont="1" applyFill="1" applyBorder="1" applyProtection="1"/>
    <xf numFmtId="0" fontId="18" fillId="9" borderId="15" xfId="0" applyFont="1" applyFill="1" applyBorder="1" applyAlignment="1" applyProtection="1">
      <alignment vertical="top" wrapText="1"/>
    </xf>
    <xf numFmtId="0" fontId="18" fillId="9" borderId="15" xfId="0" applyFont="1" applyFill="1" applyBorder="1" applyProtection="1"/>
    <xf numFmtId="0" fontId="17" fillId="9" borderId="15" xfId="0" applyFont="1" applyFill="1" applyBorder="1" applyAlignment="1" applyProtection="1">
      <alignment vertical="top" wrapText="1"/>
    </xf>
    <xf numFmtId="0" fontId="18" fillId="9" borderId="15" xfId="0" applyFont="1" applyFill="1" applyBorder="1" applyAlignment="1" applyProtection="1">
      <alignment vertical="top"/>
    </xf>
    <xf numFmtId="0" fontId="18" fillId="9" borderId="15" xfId="0" applyFont="1" applyFill="1" applyBorder="1" applyAlignment="1" applyProtection="1">
      <alignment wrapText="1"/>
    </xf>
    <xf numFmtId="0" fontId="17" fillId="9" borderId="15" xfId="0" applyFont="1" applyFill="1" applyBorder="1" applyAlignment="1" applyProtection="1">
      <alignment vertical="top"/>
    </xf>
    <xf numFmtId="0" fontId="0" fillId="9" borderId="0" xfId="0" applyFill="1"/>
    <xf numFmtId="0" fontId="22" fillId="9" borderId="0" xfId="0" applyFont="1" applyFill="1"/>
    <xf numFmtId="0" fontId="23" fillId="9" borderId="0" xfId="0" applyFont="1" applyFill="1"/>
    <xf numFmtId="4" fontId="8" fillId="3" borderId="0" xfId="0" applyNumberFormat="1" applyFont="1" applyFill="1" applyBorder="1" applyProtection="1"/>
    <xf numFmtId="4" fontId="8" fillId="3" borderId="2" xfId="0" applyNumberFormat="1" applyFont="1" applyFill="1" applyBorder="1" applyProtection="1"/>
    <xf numFmtId="0" fontId="4" fillId="9" borderId="0" xfId="4" applyFill="1"/>
    <xf numFmtId="0" fontId="10" fillId="9" borderId="4" xfId="0" applyFont="1" applyFill="1" applyBorder="1" applyAlignment="1" applyProtection="1">
      <alignment horizontal="right"/>
    </xf>
    <xf numFmtId="3" fontId="9" fillId="6" borderId="7" xfId="0" applyNumberFormat="1" applyFont="1" applyFill="1" applyBorder="1" applyAlignment="1" applyProtection="1">
      <alignment horizontal="center"/>
    </xf>
    <xf numFmtId="0" fontId="9" fillId="0" borderId="0" xfId="0" applyFont="1" applyFill="1" applyBorder="1" applyAlignment="1" applyProtection="1"/>
    <xf numFmtId="0" fontId="9" fillId="0" borderId="0" xfId="0" applyNumberFormat="1" applyFont="1" applyFill="1" applyBorder="1" applyAlignment="1" applyProtection="1"/>
    <xf numFmtId="0" fontId="9" fillId="0" borderId="0" xfId="0" applyFont="1" applyFill="1" applyBorder="1" applyAlignment="1" applyProtection="1">
      <alignment horizontal="left" indent="15"/>
    </xf>
    <xf numFmtId="49" fontId="28" fillId="17" borderId="18" xfId="4" applyNumberFormat="1" applyFont="1" applyFill="1" applyBorder="1" applyAlignment="1">
      <alignment horizontal="left" vertical="center" wrapText="1"/>
    </xf>
    <xf numFmtId="49" fontId="28" fillId="17" borderId="18" xfId="4" applyNumberFormat="1" applyFont="1" applyFill="1" applyBorder="1" applyAlignment="1">
      <alignment horizontal="center" vertical="center" wrapText="1"/>
    </xf>
    <xf numFmtId="49" fontId="28" fillId="17" borderId="17" xfId="4" applyNumberFormat="1" applyFont="1" applyFill="1" applyBorder="1" applyAlignment="1">
      <alignment horizontal="center" vertical="center" wrapText="1"/>
    </xf>
    <xf numFmtId="0" fontId="29" fillId="0" borderId="18" xfId="4" applyFont="1" applyBorder="1" applyAlignment="1">
      <alignment horizontal="center" vertical="center" wrapText="1"/>
    </xf>
    <xf numFmtId="0" fontId="4" fillId="0" borderId="0" xfId="4" applyAlignment="1">
      <alignment horizontal="center" vertical="center" wrapText="1"/>
    </xf>
    <xf numFmtId="15" fontId="30" fillId="0" borderId="18" xfId="4" applyNumberFormat="1" applyFont="1" applyBorder="1" applyAlignment="1">
      <alignment horizontal="left" vertical="center" wrapText="1"/>
    </xf>
    <xf numFmtId="49" fontId="30" fillId="0" borderId="18" xfId="4" applyNumberFormat="1" applyFont="1" applyBorder="1" applyAlignment="1">
      <alignment horizontal="left" vertical="center" wrapText="1"/>
    </xf>
    <xf numFmtId="49" fontId="30" fillId="0" borderId="18" xfId="4" applyNumberFormat="1" applyFont="1" applyBorder="1" applyAlignment="1">
      <alignment horizontal="center" vertical="center" wrapText="1"/>
    </xf>
    <xf numFmtId="43" fontId="30" fillId="0" borderId="17" xfId="5" applyFont="1" applyBorder="1" applyAlignment="1">
      <alignment horizontal="right" vertical="center" wrapText="1"/>
    </xf>
    <xf numFmtId="0" fontId="29" fillId="0" borderId="18" xfId="4" applyFont="1" applyBorder="1" applyAlignment="1">
      <alignment horizontal="left" vertical="center" wrapText="1"/>
    </xf>
    <xf numFmtId="0" fontId="4" fillId="0" borderId="0" xfId="4" applyAlignment="1">
      <alignment vertical="center" wrapText="1"/>
    </xf>
    <xf numFmtId="49" fontId="30" fillId="18" borderId="18" xfId="4" applyNumberFormat="1" applyFont="1" applyFill="1" applyBorder="1" applyAlignment="1">
      <alignment horizontal="left" vertical="center" wrapText="1"/>
    </xf>
    <xf numFmtId="49" fontId="30" fillId="18" borderId="18" xfId="4" applyNumberFormat="1" applyFont="1" applyFill="1" applyBorder="1" applyAlignment="1">
      <alignment horizontal="center" vertical="center" wrapText="1"/>
    </xf>
    <xf numFmtId="43" fontId="30" fillId="18" borderId="17" xfId="5" applyFont="1" applyFill="1" applyBorder="1" applyAlignment="1">
      <alignment horizontal="right" vertical="center" wrapText="1"/>
    </xf>
    <xf numFmtId="0" fontId="29" fillId="18" borderId="18" xfId="4" applyFont="1" applyFill="1" applyBorder="1" applyAlignment="1">
      <alignment vertical="center" wrapText="1"/>
    </xf>
    <xf numFmtId="15" fontId="30" fillId="19" borderId="18" xfId="4" applyNumberFormat="1" applyFont="1" applyFill="1" applyBorder="1" applyAlignment="1">
      <alignment horizontal="left" vertical="center" wrapText="1"/>
    </xf>
    <xf numFmtId="49" fontId="30" fillId="19" borderId="18" xfId="4" applyNumberFormat="1" applyFont="1" applyFill="1" applyBorder="1" applyAlignment="1">
      <alignment horizontal="left" vertical="center" wrapText="1"/>
    </xf>
    <xf numFmtId="49" fontId="30" fillId="19" borderId="18" xfId="4" applyNumberFormat="1" applyFont="1" applyFill="1" applyBorder="1" applyAlignment="1">
      <alignment horizontal="center" vertical="center" wrapText="1"/>
    </xf>
    <xf numFmtId="43" fontId="30" fillId="19" borderId="17" xfId="5" applyFont="1" applyFill="1" applyBorder="1" applyAlignment="1">
      <alignment horizontal="right" vertical="center" wrapText="1"/>
    </xf>
    <xf numFmtId="0" fontId="29" fillId="19" borderId="18" xfId="4" applyFont="1" applyFill="1" applyBorder="1" applyAlignment="1">
      <alignment vertical="center" wrapText="1"/>
    </xf>
    <xf numFmtId="15" fontId="30" fillId="13" borderId="18" xfId="4" applyNumberFormat="1" applyFont="1" applyFill="1" applyBorder="1" applyAlignment="1">
      <alignment horizontal="left" vertical="center" wrapText="1"/>
    </xf>
    <xf numFmtId="49" fontId="30" fillId="13" borderId="18" xfId="4" applyNumberFormat="1" applyFont="1" applyFill="1" applyBorder="1" applyAlignment="1">
      <alignment horizontal="left" vertical="center" wrapText="1"/>
    </xf>
    <xf numFmtId="49" fontId="30" fillId="13" borderId="18" xfId="4" applyNumberFormat="1" applyFont="1" applyFill="1" applyBorder="1" applyAlignment="1">
      <alignment horizontal="center" vertical="center" wrapText="1"/>
    </xf>
    <xf numFmtId="43" fontId="30" fillId="13" borderId="17" xfId="5" applyFont="1" applyFill="1" applyBorder="1" applyAlignment="1">
      <alignment horizontal="right" vertical="center" wrapText="1"/>
    </xf>
    <xf numFmtId="0" fontId="29" fillId="13" borderId="18" xfId="4" applyFont="1" applyFill="1" applyBorder="1" applyAlignment="1">
      <alignment horizontal="left" vertical="center" wrapText="1"/>
    </xf>
    <xf numFmtId="15" fontId="30" fillId="20" borderId="18" xfId="4" applyNumberFormat="1" applyFont="1" applyFill="1" applyBorder="1" applyAlignment="1">
      <alignment horizontal="left" vertical="center" wrapText="1"/>
    </xf>
    <xf numFmtId="49" fontId="30" fillId="20" borderId="18" xfId="4" applyNumberFormat="1" applyFont="1" applyFill="1" applyBorder="1" applyAlignment="1">
      <alignment horizontal="left" vertical="center" wrapText="1"/>
    </xf>
    <xf numFmtId="49" fontId="30" fillId="20" borderId="18" xfId="4" applyNumberFormat="1" applyFont="1" applyFill="1" applyBorder="1" applyAlignment="1">
      <alignment horizontal="center" vertical="center" wrapText="1"/>
    </xf>
    <xf numFmtId="43" fontId="30" fillId="20" borderId="17" xfId="5" applyFont="1" applyFill="1" applyBorder="1" applyAlignment="1">
      <alignment horizontal="right" vertical="center" wrapText="1"/>
    </xf>
    <xf numFmtId="0" fontId="29" fillId="20" borderId="18" xfId="4" applyFont="1" applyFill="1" applyBorder="1" applyAlignment="1">
      <alignment vertical="center" wrapText="1"/>
    </xf>
    <xf numFmtId="15" fontId="30" fillId="21" borderId="18" xfId="4" applyNumberFormat="1" applyFont="1" applyFill="1" applyBorder="1" applyAlignment="1">
      <alignment horizontal="left" vertical="center" wrapText="1"/>
    </xf>
    <xf numFmtId="49" fontId="30" fillId="21" borderId="18" xfId="4" applyNumberFormat="1" applyFont="1" applyFill="1" applyBorder="1" applyAlignment="1">
      <alignment horizontal="left" vertical="center" wrapText="1"/>
    </xf>
    <xf numFmtId="49" fontId="30" fillId="21" borderId="18" xfId="4" applyNumberFormat="1" applyFont="1" applyFill="1" applyBorder="1" applyAlignment="1">
      <alignment horizontal="center" vertical="center" wrapText="1"/>
    </xf>
    <xf numFmtId="43" fontId="30" fillId="21" borderId="17" xfId="5" applyFont="1" applyFill="1" applyBorder="1" applyAlignment="1">
      <alignment horizontal="right" vertical="center" wrapText="1"/>
    </xf>
    <xf numFmtId="0" fontId="29" fillId="21" borderId="18" xfId="4" applyFont="1" applyFill="1" applyBorder="1" applyAlignment="1">
      <alignment horizontal="left" vertical="center" wrapText="1"/>
    </xf>
    <xf numFmtId="15" fontId="30" fillId="22" borderId="18" xfId="4" applyNumberFormat="1" applyFont="1" applyFill="1" applyBorder="1" applyAlignment="1">
      <alignment horizontal="left" vertical="center" wrapText="1"/>
    </xf>
    <xf numFmtId="49" fontId="30" fillId="22" borderId="18" xfId="4" applyNumberFormat="1" applyFont="1" applyFill="1" applyBorder="1" applyAlignment="1">
      <alignment horizontal="left" vertical="center" wrapText="1"/>
    </xf>
    <xf numFmtId="49" fontId="30" fillId="22" borderId="18" xfId="4" applyNumberFormat="1" applyFont="1" applyFill="1" applyBorder="1" applyAlignment="1">
      <alignment horizontal="center" vertical="center" wrapText="1"/>
    </xf>
    <xf numFmtId="43" fontId="30" fillId="22" borderId="17" xfId="5" applyFont="1" applyFill="1" applyBorder="1" applyAlignment="1">
      <alignment horizontal="right" vertical="center" wrapText="1"/>
    </xf>
    <xf numFmtId="0" fontId="29" fillId="22" borderId="18" xfId="4" applyFont="1" applyFill="1" applyBorder="1" applyAlignment="1">
      <alignment horizontal="left" vertical="center" wrapText="1"/>
    </xf>
    <xf numFmtId="15" fontId="30" fillId="23" borderId="18" xfId="4" applyNumberFormat="1" applyFont="1" applyFill="1" applyBorder="1" applyAlignment="1">
      <alignment horizontal="left" vertical="center" wrapText="1"/>
    </xf>
    <xf numFmtId="49" fontId="30" fillId="23" borderId="18" xfId="4" applyNumberFormat="1" applyFont="1" applyFill="1" applyBorder="1" applyAlignment="1">
      <alignment horizontal="left" vertical="center" wrapText="1"/>
    </xf>
    <xf numFmtId="49" fontId="30" fillId="23" borderId="18" xfId="4" applyNumberFormat="1" applyFont="1" applyFill="1" applyBorder="1" applyAlignment="1">
      <alignment horizontal="center" vertical="center" wrapText="1"/>
    </xf>
    <xf numFmtId="43" fontId="30" fillId="23" borderId="17" xfId="5" applyFont="1" applyFill="1" applyBorder="1" applyAlignment="1">
      <alignment horizontal="right" vertical="center" wrapText="1"/>
    </xf>
    <xf numFmtId="0" fontId="29" fillId="23" borderId="18" xfId="4" applyFont="1" applyFill="1" applyBorder="1" applyAlignment="1">
      <alignment horizontal="left" vertical="center" wrapText="1"/>
    </xf>
    <xf numFmtId="0" fontId="29" fillId="0" borderId="18" xfId="4" applyFont="1" applyBorder="1" applyAlignment="1">
      <alignment vertical="center" wrapText="1"/>
    </xf>
    <xf numFmtId="15" fontId="30" fillId="24" borderId="18" xfId="4" applyNumberFormat="1" applyFont="1" applyFill="1" applyBorder="1" applyAlignment="1">
      <alignment horizontal="left" vertical="center" wrapText="1"/>
    </xf>
    <xf numFmtId="49" fontId="30" fillId="24" borderId="18" xfId="4" applyNumberFormat="1" applyFont="1" applyFill="1" applyBorder="1" applyAlignment="1">
      <alignment horizontal="left" vertical="center" wrapText="1"/>
    </xf>
    <xf numFmtId="49" fontId="30" fillId="24" borderId="18" xfId="4" applyNumberFormat="1" applyFont="1" applyFill="1" applyBorder="1" applyAlignment="1">
      <alignment horizontal="center" vertical="center" wrapText="1"/>
    </xf>
    <xf numFmtId="43" fontId="30" fillId="24" borderId="17" xfId="5" applyFont="1" applyFill="1" applyBorder="1" applyAlignment="1">
      <alignment horizontal="right" vertical="center" wrapText="1"/>
    </xf>
    <xf numFmtId="0" fontId="29" fillId="24" borderId="18" xfId="4" applyFont="1" applyFill="1" applyBorder="1" applyAlignment="1">
      <alignment vertical="center" wrapText="1"/>
    </xf>
    <xf numFmtId="0" fontId="29" fillId="24" borderId="18" xfId="4" applyFont="1" applyFill="1" applyBorder="1" applyAlignment="1">
      <alignment horizontal="left" vertical="center" wrapText="1"/>
    </xf>
    <xf numFmtId="0" fontId="29" fillId="0" borderId="18" xfId="4" applyFont="1" applyBorder="1"/>
    <xf numFmtId="15" fontId="30" fillId="25" borderId="18" xfId="4" applyNumberFormat="1" applyFont="1" applyFill="1" applyBorder="1" applyAlignment="1">
      <alignment horizontal="left" vertical="center" wrapText="1"/>
    </xf>
    <xf numFmtId="49" fontId="30" fillId="25" borderId="18" xfId="4" applyNumberFormat="1" applyFont="1" applyFill="1" applyBorder="1" applyAlignment="1">
      <alignment horizontal="left" vertical="center" wrapText="1"/>
    </xf>
    <xf numFmtId="49" fontId="30" fillId="25" borderId="18" xfId="4" applyNumberFormat="1" applyFont="1" applyFill="1" applyBorder="1" applyAlignment="1">
      <alignment horizontal="center" vertical="center" wrapText="1"/>
    </xf>
    <xf numFmtId="43" fontId="30" fillId="25" borderId="17" xfId="5" applyFont="1" applyFill="1" applyBorder="1" applyAlignment="1">
      <alignment horizontal="right" vertical="center" wrapText="1"/>
    </xf>
    <xf numFmtId="0" fontId="29" fillId="25" borderId="18" xfId="4" applyFont="1" applyFill="1" applyBorder="1" applyAlignment="1">
      <alignment vertical="center" wrapText="1"/>
    </xf>
    <xf numFmtId="49" fontId="30" fillId="26" borderId="18" xfId="4" applyNumberFormat="1" applyFont="1" applyFill="1" applyBorder="1" applyAlignment="1">
      <alignment horizontal="left" vertical="center" wrapText="1"/>
    </xf>
    <xf numFmtId="49" fontId="30" fillId="26" borderId="18" xfId="4" applyNumberFormat="1" applyFont="1" applyFill="1" applyBorder="1" applyAlignment="1">
      <alignment horizontal="center" vertical="center" wrapText="1"/>
    </xf>
    <xf numFmtId="43" fontId="30" fillId="26" borderId="17" xfId="5" applyFont="1" applyFill="1" applyBorder="1" applyAlignment="1">
      <alignment horizontal="right" vertical="center" wrapText="1"/>
    </xf>
    <xf numFmtId="0" fontId="29" fillId="26" borderId="18" xfId="4" applyFont="1" applyFill="1" applyBorder="1" applyAlignment="1">
      <alignment horizontal="left" vertical="center" wrapText="1"/>
    </xf>
    <xf numFmtId="15" fontId="30" fillId="27" borderId="18" xfId="4" applyNumberFormat="1" applyFont="1" applyFill="1" applyBorder="1" applyAlignment="1">
      <alignment horizontal="left" vertical="center" wrapText="1"/>
    </xf>
    <xf numFmtId="49" fontId="30" fillId="27" borderId="18" xfId="4" applyNumberFormat="1" applyFont="1" applyFill="1" applyBorder="1" applyAlignment="1">
      <alignment horizontal="left" vertical="center" wrapText="1"/>
    </xf>
    <xf numFmtId="49" fontId="30" fillId="27" borderId="18" xfId="4" applyNumberFormat="1" applyFont="1" applyFill="1" applyBorder="1" applyAlignment="1">
      <alignment horizontal="center" vertical="center" wrapText="1"/>
    </xf>
    <xf numFmtId="43" fontId="30" fillId="27" borderId="17" xfId="5" applyFont="1" applyFill="1" applyBorder="1" applyAlignment="1">
      <alignment horizontal="right" vertical="center" wrapText="1"/>
    </xf>
    <xf numFmtId="0" fontId="29" fillId="27" borderId="18" xfId="4" applyFont="1" applyFill="1" applyBorder="1" applyAlignment="1">
      <alignment horizontal="left" vertical="center" wrapText="1"/>
    </xf>
    <xf numFmtId="15" fontId="30" fillId="27" borderId="18" xfId="4" applyNumberFormat="1" applyFont="1" applyFill="1" applyBorder="1" applyAlignment="1">
      <alignment horizontal="center" vertical="center" wrapText="1"/>
    </xf>
    <xf numFmtId="49" fontId="30" fillId="28" borderId="18" xfId="4" applyNumberFormat="1" applyFont="1" applyFill="1" applyBorder="1" applyAlignment="1">
      <alignment horizontal="left" vertical="center" wrapText="1"/>
    </xf>
    <xf numFmtId="49" fontId="30" fillId="28" borderId="18" xfId="4" applyNumberFormat="1" applyFont="1" applyFill="1" applyBorder="1" applyAlignment="1">
      <alignment horizontal="center" vertical="center" wrapText="1"/>
    </xf>
    <xf numFmtId="43" fontId="30" fillId="28" borderId="17" xfId="5" applyFont="1" applyFill="1" applyBorder="1" applyAlignment="1">
      <alignment horizontal="right" vertical="center" wrapText="1"/>
    </xf>
    <xf numFmtId="0" fontId="29" fillId="28" borderId="18" xfId="4" applyFont="1" applyFill="1" applyBorder="1" applyAlignment="1">
      <alignment horizontal="left" vertical="center" wrapText="1"/>
    </xf>
    <xf numFmtId="15" fontId="30" fillId="29" borderId="18" xfId="4" applyNumberFormat="1" applyFont="1" applyFill="1" applyBorder="1" applyAlignment="1">
      <alignment horizontal="left" vertical="center" wrapText="1"/>
    </xf>
    <xf numFmtId="49" fontId="30" fillId="29" borderId="18" xfId="4" applyNumberFormat="1" applyFont="1" applyFill="1" applyBorder="1" applyAlignment="1">
      <alignment horizontal="left" vertical="center" wrapText="1"/>
    </xf>
    <xf numFmtId="49" fontId="30" fillId="29" borderId="18" xfId="4" applyNumberFormat="1" applyFont="1" applyFill="1" applyBorder="1" applyAlignment="1">
      <alignment horizontal="center" vertical="center" wrapText="1"/>
    </xf>
    <xf numFmtId="43" fontId="30" fillId="29" borderId="17" xfId="5" applyFont="1" applyFill="1" applyBorder="1" applyAlignment="1">
      <alignment horizontal="right" vertical="center" wrapText="1"/>
    </xf>
    <xf numFmtId="0" fontId="29" fillId="29" borderId="18" xfId="4" applyFont="1" applyFill="1" applyBorder="1" applyAlignment="1">
      <alignment horizontal="left" vertical="center" wrapText="1"/>
    </xf>
    <xf numFmtId="15" fontId="30" fillId="30" borderId="18" xfId="4" applyNumberFormat="1" applyFont="1" applyFill="1" applyBorder="1" applyAlignment="1">
      <alignment horizontal="left" vertical="center" wrapText="1"/>
    </xf>
    <xf numFmtId="49" fontId="30" fillId="30" borderId="18" xfId="4" applyNumberFormat="1" applyFont="1" applyFill="1" applyBorder="1" applyAlignment="1">
      <alignment horizontal="left" vertical="center" wrapText="1"/>
    </xf>
    <xf numFmtId="49" fontId="30" fillId="30" borderId="18" xfId="4" applyNumberFormat="1" applyFont="1" applyFill="1" applyBorder="1" applyAlignment="1">
      <alignment horizontal="center" vertical="center" wrapText="1"/>
    </xf>
    <xf numFmtId="43" fontId="30" fillId="30" borderId="17" xfId="5" applyFont="1" applyFill="1" applyBorder="1" applyAlignment="1">
      <alignment horizontal="right" vertical="center" wrapText="1"/>
    </xf>
    <xf numFmtId="0" fontId="29" fillId="30" borderId="18" xfId="4" applyFont="1" applyFill="1" applyBorder="1" applyAlignment="1">
      <alignment horizontal="left" vertical="center" wrapText="1"/>
    </xf>
    <xf numFmtId="49" fontId="31" fillId="30" borderId="18" xfId="4" applyNumberFormat="1" applyFont="1" applyFill="1" applyBorder="1" applyAlignment="1">
      <alignment horizontal="center" vertical="center" wrapText="1"/>
    </xf>
    <xf numFmtId="43" fontId="31" fillId="30" borderId="17" xfId="5" applyFont="1" applyFill="1" applyBorder="1" applyAlignment="1">
      <alignment horizontal="right" vertical="center" wrapText="1"/>
    </xf>
    <xf numFmtId="0" fontId="31" fillId="30" borderId="18" xfId="4" applyFont="1" applyFill="1" applyBorder="1" applyAlignment="1">
      <alignment horizontal="left" vertical="center" wrapText="1"/>
    </xf>
    <xf numFmtId="15" fontId="30" fillId="31" borderId="18" xfId="4" applyNumberFormat="1" applyFont="1" applyFill="1" applyBorder="1" applyAlignment="1">
      <alignment horizontal="left" vertical="center" wrapText="1"/>
    </xf>
    <xf numFmtId="49" fontId="30" fillId="31" borderId="18" xfId="4" applyNumberFormat="1" applyFont="1" applyFill="1" applyBorder="1" applyAlignment="1">
      <alignment horizontal="left" vertical="center" wrapText="1"/>
    </xf>
    <xf numFmtId="49" fontId="30" fillId="31" borderId="18" xfId="4" applyNumberFormat="1" applyFont="1" applyFill="1" applyBorder="1" applyAlignment="1">
      <alignment horizontal="center" vertical="center" wrapText="1"/>
    </xf>
    <xf numFmtId="43" fontId="30" fillId="31" borderId="17" xfId="5" applyFont="1" applyFill="1" applyBorder="1" applyAlignment="1">
      <alignment horizontal="right" vertical="center" wrapText="1"/>
    </xf>
    <xf numFmtId="0" fontId="29" fillId="31" borderId="18" xfId="4" applyFont="1" applyFill="1" applyBorder="1" applyAlignment="1">
      <alignment horizontal="left" vertical="center" wrapText="1"/>
    </xf>
    <xf numFmtId="15" fontId="30" fillId="16" borderId="18" xfId="4" applyNumberFormat="1" applyFont="1" applyFill="1" applyBorder="1" applyAlignment="1">
      <alignment horizontal="left" vertical="center" wrapText="1"/>
    </xf>
    <xf numFmtId="49" fontId="30" fillId="16" borderId="18" xfId="4" applyNumberFormat="1" applyFont="1" applyFill="1" applyBorder="1" applyAlignment="1">
      <alignment horizontal="left" vertical="center" wrapText="1"/>
    </xf>
    <xf numFmtId="49" fontId="30" fillId="16" borderId="18" xfId="4" applyNumberFormat="1" applyFont="1" applyFill="1" applyBorder="1" applyAlignment="1">
      <alignment horizontal="center" vertical="center" wrapText="1"/>
    </xf>
    <xf numFmtId="43" fontId="30" fillId="16" borderId="17" xfId="5" applyFont="1" applyFill="1" applyBorder="1" applyAlignment="1">
      <alignment horizontal="right" vertical="center" wrapText="1"/>
    </xf>
    <xf numFmtId="0" fontId="29" fillId="16" borderId="18" xfId="4" applyFont="1" applyFill="1" applyBorder="1" applyAlignment="1">
      <alignment vertical="center" wrapText="1"/>
    </xf>
    <xf numFmtId="0" fontId="29" fillId="16" borderId="18" xfId="4" applyFont="1" applyFill="1" applyBorder="1" applyAlignment="1">
      <alignment horizontal="left" vertical="center" wrapText="1"/>
    </xf>
    <xf numFmtId="49" fontId="31" fillId="31" borderId="18" xfId="4" applyNumberFormat="1" applyFont="1" applyFill="1" applyBorder="1" applyAlignment="1">
      <alignment horizontal="center" vertical="center" wrapText="1"/>
    </xf>
    <xf numFmtId="43" fontId="31" fillId="31" borderId="17" xfId="5" applyFont="1" applyFill="1" applyBorder="1" applyAlignment="1">
      <alignment horizontal="right" vertical="center" wrapText="1"/>
    </xf>
    <xf numFmtId="0" fontId="31" fillId="31" borderId="18" xfId="4" applyFont="1" applyFill="1" applyBorder="1" applyAlignment="1">
      <alignment horizontal="left" vertical="center" wrapText="1"/>
    </xf>
    <xf numFmtId="49" fontId="31" fillId="31" borderId="18" xfId="4" applyNumberFormat="1" applyFont="1" applyFill="1" applyBorder="1" applyAlignment="1">
      <alignment horizontal="left" vertical="center" wrapText="1"/>
    </xf>
    <xf numFmtId="15" fontId="30" fillId="32" borderId="18" xfId="4" applyNumberFormat="1" applyFont="1" applyFill="1" applyBorder="1" applyAlignment="1">
      <alignment horizontal="left" vertical="center" wrapText="1"/>
    </xf>
    <xf numFmtId="49" fontId="30" fillId="32" borderId="18" xfId="4" applyNumberFormat="1" applyFont="1" applyFill="1" applyBorder="1" applyAlignment="1">
      <alignment horizontal="left" vertical="center" wrapText="1"/>
    </xf>
    <xf numFmtId="49" fontId="30" fillId="32" borderId="18" xfId="4" applyNumberFormat="1" applyFont="1" applyFill="1" applyBorder="1" applyAlignment="1">
      <alignment horizontal="center" vertical="center" wrapText="1"/>
    </xf>
    <xf numFmtId="43" fontId="30" fillId="32" borderId="17" xfId="5" applyFont="1" applyFill="1" applyBorder="1" applyAlignment="1">
      <alignment horizontal="right" vertical="center" wrapText="1"/>
    </xf>
    <xf numFmtId="0" fontId="29" fillId="32" borderId="18" xfId="4" applyFont="1" applyFill="1" applyBorder="1" applyAlignment="1">
      <alignment vertical="center" wrapText="1"/>
    </xf>
    <xf numFmtId="15" fontId="30" fillId="33" borderId="18" xfId="4" applyNumberFormat="1" applyFont="1" applyFill="1" applyBorder="1" applyAlignment="1">
      <alignment horizontal="left" vertical="center" wrapText="1"/>
    </xf>
    <xf numFmtId="49" fontId="30" fillId="33" borderId="18" xfId="4" applyNumberFormat="1" applyFont="1" applyFill="1" applyBorder="1" applyAlignment="1">
      <alignment horizontal="left" vertical="center" wrapText="1"/>
    </xf>
    <xf numFmtId="49" fontId="30" fillId="33" borderId="18" xfId="4" applyNumberFormat="1" applyFont="1" applyFill="1" applyBorder="1" applyAlignment="1">
      <alignment horizontal="center" vertical="center" wrapText="1"/>
    </xf>
    <xf numFmtId="43" fontId="30" fillId="33" borderId="17" xfId="5" applyFont="1" applyFill="1" applyBorder="1" applyAlignment="1">
      <alignment horizontal="right" vertical="center" wrapText="1"/>
    </xf>
    <xf numFmtId="0" fontId="29" fillId="33" borderId="18" xfId="4" applyFont="1" applyFill="1" applyBorder="1" applyAlignment="1">
      <alignment vertical="center" wrapText="1"/>
    </xf>
    <xf numFmtId="15" fontId="30" fillId="34" borderId="18" xfId="4" applyNumberFormat="1" applyFont="1" applyFill="1" applyBorder="1" applyAlignment="1">
      <alignment horizontal="left" vertical="center" wrapText="1"/>
    </xf>
    <xf numFmtId="49" fontId="30" fillId="34" borderId="18" xfId="4" applyNumberFormat="1" applyFont="1" applyFill="1" applyBorder="1" applyAlignment="1">
      <alignment horizontal="left" vertical="center" wrapText="1"/>
    </xf>
    <xf numFmtId="49" fontId="30" fillId="34" borderId="18" xfId="4" applyNumberFormat="1" applyFont="1" applyFill="1" applyBorder="1" applyAlignment="1">
      <alignment horizontal="center" vertical="center" wrapText="1"/>
    </xf>
    <xf numFmtId="43" fontId="30" fillId="34" borderId="17" xfId="5" applyFont="1" applyFill="1" applyBorder="1" applyAlignment="1">
      <alignment horizontal="right" vertical="center" wrapText="1"/>
    </xf>
    <xf numFmtId="0" fontId="29" fillId="34" borderId="18" xfId="4" applyFont="1" applyFill="1" applyBorder="1" applyAlignment="1">
      <alignment horizontal="left" vertical="center" wrapText="1"/>
    </xf>
    <xf numFmtId="15" fontId="30" fillId="35" borderId="18" xfId="4" applyNumberFormat="1" applyFont="1" applyFill="1" applyBorder="1" applyAlignment="1">
      <alignment horizontal="left" vertical="center" wrapText="1"/>
    </xf>
    <xf numFmtId="49" fontId="30" fillId="35" borderId="18" xfId="4" applyNumberFormat="1" applyFont="1" applyFill="1" applyBorder="1" applyAlignment="1">
      <alignment horizontal="left" vertical="center" wrapText="1"/>
    </xf>
    <xf numFmtId="49" fontId="30" fillId="35" borderId="18" xfId="4" applyNumberFormat="1" applyFont="1" applyFill="1" applyBorder="1" applyAlignment="1">
      <alignment horizontal="center" vertical="center" wrapText="1"/>
    </xf>
    <xf numFmtId="43" fontId="30" fillId="35" borderId="17" xfId="5" applyFont="1" applyFill="1" applyBorder="1" applyAlignment="1">
      <alignment horizontal="right" vertical="center" wrapText="1"/>
    </xf>
    <xf numFmtId="0" fontId="29" fillId="35" borderId="18" xfId="4" applyFont="1" applyFill="1" applyBorder="1" applyAlignment="1">
      <alignment vertical="center" wrapText="1"/>
    </xf>
    <xf numFmtId="0" fontId="29" fillId="36" borderId="18" xfId="4" applyFont="1" applyFill="1" applyBorder="1" applyAlignment="1">
      <alignment horizontal="left"/>
    </xf>
    <xf numFmtId="49" fontId="30" fillId="36" borderId="18" xfId="4" applyNumberFormat="1" applyFont="1" applyFill="1" applyBorder="1" applyAlignment="1">
      <alignment horizontal="left" vertical="center" wrapText="1"/>
    </xf>
    <xf numFmtId="49" fontId="30" fillId="36" borderId="18" xfId="4" applyNumberFormat="1" applyFont="1" applyFill="1" applyBorder="1" applyAlignment="1">
      <alignment horizontal="center" vertical="center" wrapText="1"/>
    </xf>
    <xf numFmtId="43" fontId="30" fillId="36" borderId="17" xfId="5" applyFont="1" applyFill="1" applyBorder="1" applyAlignment="1">
      <alignment horizontal="right" vertical="center" wrapText="1"/>
    </xf>
    <xf numFmtId="0" fontId="29" fillId="36" borderId="18" xfId="4" applyFont="1" applyFill="1" applyBorder="1" applyAlignment="1">
      <alignment vertical="center" wrapText="1"/>
    </xf>
    <xf numFmtId="15" fontId="30" fillId="37" borderId="18" xfId="4" applyNumberFormat="1" applyFont="1" applyFill="1" applyBorder="1" applyAlignment="1">
      <alignment horizontal="left" vertical="center" wrapText="1"/>
    </xf>
    <xf numFmtId="49" fontId="30" fillId="37" borderId="18" xfId="4" applyNumberFormat="1" applyFont="1" applyFill="1" applyBorder="1" applyAlignment="1">
      <alignment horizontal="left" vertical="center" wrapText="1"/>
    </xf>
    <xf numFmtId="49" fontId="30" fillId="37" borderId="18" xfId="4" applyNumberFormat="1" applyFont="1" applyFill="1" applyBorder="1" applyAlignment="1">
      <alignment horizontal="center" vertical="center" wrapText="1"/>
    </xf>
    <xf numFmtId="43" fontId="30" fillId="37" borderId="17" xfId="5" applyFont="1" applyFill="1" applyBorder="1" applyAlignment="1">
      <alignment horizontal="right" vertical="center" wrapText="1"/>
    </xf>
    <xf numFmtId="0" fontId="29" fillId="37" borderId="18" xfId="4" applyFont="1" applyFill="1" applyBorder="1" applyAlignment="1">
      <alignment vertical="center" wrapText="1"/>
    </xf>
    <xf numFmtId="49" fontId="31" fillId="37" borderId="18" xfId="4" applyNumberFormat="1" applyFont="1" applyFill="1" applyBorder="1" applyAlignment="1">
      <alignment horizontal="left" vertical="center" wrapText="1"/>
    </xf>
    <xf numFmtId="49" fontId="31" fillId="37" borderId="18" xfId="4" applyNumberFormat="1" applyFont="1" applyFill="1" applyBorder="1" applyAlignment="1">
      <alignment horizontal="center" vertical="center" wrapText="1"/>
    </xf>
    <xf numFmtId="43" fontId="31" fillId="37" borderId="17" xfId="5" applyFont="1" applyFill="1" applyBorder="1" applyAlignment="1">
      <alignment horizontal="right" vertical="center" wrapText="1"/>
    </xf>
    <xf numFmtId="0" fontId="29" fillId="37" borderId="18" xfId="4" applyFont="1" applyFill="1" applyBorder="1" applyAlignment="1">
      <alignment horizontal="left" vertical="center" wrapText="1"/>
    </xf>
    <xf numFmtId="0" fontId="29" fillId="38" borderId="18" xfId="4" applyFont="1" applyFill="1" applyBorder="1" applyAlignment="1">
      <alignment wrapText="1"/>
    </xf>
    <xf numFmtId="49" fontId="30" fillId="38" borderId="18" xfId="4" applyNumberFormat="1" applyFont="1" applyFill="1" applyBorder="1" applyAlignment="1">
      <alignment horizontal="left" vertical="center" wrapText="1"/>
    </xf>
    <xf numFmtId="49" fontId="30" fillId="38" borderId="18" xfId="4" applyNumberFormat="1" applyFont="1" applyFill="1" applyBorder="1" applyAlignment="1">
      <alignment horizontal="center" vertical="center" wrapText="1"/>
    </xf>
    <xf numFmtId="43" fontId="30" fillId="38" borderId="17" xfId="5" applyFont="1" applyFill="1" applyBorder="1" applyAlignment="1">
      <alignment horizontal="right" vertical="center" wrapText="1"/>
    </xf>
    <xf numFmtId="0" fontId="29" fillId="38" borderId="18" xfId="4" applyFont="1" applyFill="1" applyBorder="1" applyAlignment="1">
      <alignment horizontal="left" vertical="center" wrapText="1"/>
    </xf>
    <xf numFmtId="0" fontId="29" fillId="39" borderId="18" xfId="4" applyFont="1" applyFill="1" applyBorder="1" applyAlignment="1">
      <alignment horizontal="left"/>
    </xf>
    <xf numFmtId="49" fontId="30" fillId="39" borderId="18" xfId="4" applyNumberFormat="1" applyFont="1" applyFill="1" applyBorder="1" applyAlignment="1">
      <alignment horizontal="left" vertical="center" wrapText="1"/>
    </xf>
    <xf numFmtId="49" fontId="30" fillId="39" borderId="18" xfId="4" applyNumberFormat="1" applyFont="1" applyFill="1" applyBorder="1" applyAlignment="1">
      <alignment horizontal="center" vertical="center" wrapText="1"/>
    </xf>
    <xf numFmtId="43" fontId="30" fillId="39" borderId="17" xfId="5" applyFont="1" applyFill="1" applyBorder="1" applyAlignment="1">
      <alignment horizontal="right" vertical="center" wrapText="1"/>
    </xf>
    <xf numFmtId="0" fontId="29" fillId="39" borderId="18" xfId="4" applyFont="1" applyFill="1" applyBorder="1" applyAlignment="1">
      <alignment vertical="center" wrapText="1"/>
    </xf>
    <xf numFmtId="15" fontId="30" fillId="40" borderId="18" xfId="4" applyNumberFormat="1" applyFont="1" applyFill="1" applyBorder="1" applyAlignment="1">
      <alignment horizontal="left" vertical="center" wrapText="1"/>
    </xf>
    <xf numFmtId="49" fontId="30" fillId="40" borderId="18" xfId="4" applyNumberFormat="1" applyFont="1" applyFill="1" applyBorder="1" applyAlignment="1">
      <alignment horizontal="left" vertical="center" wrapText="1"/>
    </xf>
    <xf numFmtId="49" fontId="30" fillId="40" borderId="18" xfId="4" applyNumberFormat="1" applyFont="1" applyFill="1" applyBorder="1" applyAlignment="1">
      <alignment horizontal="center" vertical="center" wrapText="1"/>
    </xf>
    <xf numFmtId="43" fontId="30" fillId="40" borderId="17" xfId="5" applyFont="1" applyFill="1" applyBorder="1" applyAlignment="1">
      <alignment horizontal="right" vertical="center" wrapText="1"/>
    </xf>
    <xf numFmtId="0" fontId="29" fillId="40" borderId="18" xfId="4" applyFont="1" applyFill="1" applyBorder="1" applyAlignment="1">
      <alignment vertical="center" wrapText="1"/>
    </xf>
    <xf numFmtId="49" fontId="30" fillId="40" borderId="17" xfId="4" applyNumberFormat="1" applyFont="1" applyFill="1" applyBorder="1" applyAlignment="1">
      <alignment horizontal="right" vertical="center" wrapText="1"/>
    </xf>
    <xf numFmtId="43" fontId="30" fillId="40" borderId="18" xfId="5" applyFont="1" applyFill="1" applyBorder="1" applyAlignment="1">
      <alignment horizontal="left" vertical="center" wrapText="1"/>
    </xf>
    <xf numFmtId="0" fontId="29" fillId="40" borderId="17" xfId="4" applyFont="1" applyFill="1" applyBorder="1" applyAlignment="1">
      <alignment vertical="center" wrapText="1"/>
    </xf>
    <xf numFmtId="15" fontId="30" fillId="6" borderId="18" xfId="4" applyNumberFormat="1" applyFont="1" applyFill="1" applyBorder="1" applyAlignment="1">
      <alignment horizontal="left" vertical="center" wrapText="1"/>
    </xf>
    <xf numFmtId="49" fontId="30" fillId="6" borderId="18" xfId="4" applyNumberFormat="1" applyFont="1" applyFill="1" applyBorder="1" applyAlignment="1">
      <alignment horizontal="left" vertical="center" wrapText="1"/>
    </xf>
    <xf numFmtId="49" fontId="30" fillId="6" borderId="18" xfId="4" applyNumberFormat="1" applyFont="1" applyFill="1" applyBorder="1" applyAlignment="1">
      <alignment horizontal="center" vertical="center" wrapText="1"/>
    </xf>
    <xf numFmtId="43" fontId="30" fillId="6" borderId="17" xfId="5" applyFont="1" applyFill="1" applyBorder="1" applyAlignment="1">
      <alignment horizontal="right" vertical="center" wrapText="1"/>
    </xf>
    <xf numFmtId="0" fontId="29" fillId="6" borderId="18" xfId="4" applyFont="1" applyFill="1" applyBorder="1" applyAlignment="1">
      <alignment vertical="center" wrapText="1"/>
    </xf>
    <xf numFmtId="49" fontId="30" fillId="6" borderId="22" xfId="4" applyNumberFormat="1" applyFont="1" applyFill="1" applyBorder="1" applyAlignment="1">
      <alignment horizontal="left" vertical="center" wrapText="1"/>
    </xf>
    <xf numFmtId="49" fontId="30" fillId="6" borderId="22" xfId="4" applyNumberFormat="1" applyFont="1" applyFill="1" applyBorder="1" applyAlignment="1">
      <alignment horizontal="center" vertical="center" wrapText="1"/>
    </xf>
    <xf numFmtId="43" fontId="30" fillId="6" borderId="23" xfId="5" applyFont="1" applyFill="1" applyBorder="1" applyAlignment="1">
      <alignment horizontal="right" vertical="center" wrapText="1"/>
    </xf>
    <xf numFmtId="0" fontId="24" fillId="0" borderId="0" xfId="6" applyFont="1"/>
    <xf numFmtId="0" fontId="3" fillId="0" borderId="0" xfId="6"/>
    <xf numFmtId="0" fontId="29" fillId="0" borderId="0" xfId="4" applyFont="1" applyAlignment="1">
      <alignment vertical="center" wrapText="1"/>
    </xf>
    <xf numFmtId="0" fontId="3" fillId="0" borderId="0" xfId="6" applyAlignment="1">
      <alignment horizontal="left"/>
    </xf>
    <xf numFmtId="0" fontId="29" fillId="0" borderId="0" xfId="4" applyFont="1" applyAlignment="1">
      <alignment horizontal="center" vertical="center" wrapText="1"/>
    </xf>
    <xf numFmtId="0" fontId="29" fillId="0" borderId="0" xfId="4" applyFont="1" applyAlignment="1">
      <alignment horizontal="left" vertical="center" wrapText="1"/>
    </xf>
    <xf numFmtId="0" fontId="29" fillId="0" borderId="0" xfId="4" applyFont="1" applyBorder="1" applyAlignment="1">
      <alignment vertical="center" wrapText="1"/>
    </xf>
    <xf numFmtId="0" fontId="32" fillId="9" borderId="0" xfId="6" applyFont="1" applyFill="1"/>
    <xf numFmtId="0" fontId="33" fillId="9" borderId="0" xfId="6" applyFont="1" applyFill="1"/>
    <xf numFmtId="49" fontId="32" fillId="9" borderId="0" xfId="6" applyNumberFormat="1" applyFont="1" applyFill="1"/>
    <xf numFmtId="0" fontId="23" fillId="9" borderId="0" xfId="6" applyFont="1" applyFill="1"/>
    <xf numFmtId="0" fontId="34" fillId="9" borderId="0" xfId="6" applyFont="1" applyFill="1"/>
    <xf numFmtId="0" fontId="25" fillId="9" borderId="0" xfId="6" applyFont="1" applyFill="1"/>
    <xf numFmtId="0" fontId="3" fillId="0" borderId="0" xfId="6" applyFont="1"/>
    <xf numFmtId="0" fontId="25" fillId="9" borderId="0" xfId="0" applyFont="1" applyFill="1"/>
    <xf numFmtId="0" fontId="25" fillId="9" borderId="0" xfId="0" applyFont="1" applyFill="1" applyBorder="1"/>
    <xf numFmtId="0" fontId="35" fillId="41" borderId="18" xfId="0" applyFont="1" applyFill="1" applyBorder="1" applyAlignment="1">
      <alignment horizontal="left" vertical="center" wrapText="1"/>
    </xf>
    <xf numFmtId="0" fontId="36" fillId="41" borderId="18" xfId="0" applyFont="1" applyFill="1" applyBorder="1" applyAlignment="1">
      <alignment horizontal="center" vertical="center"/>
    </xf>
    <xf numFmtId="0" fontId="34" fillId="9" borderId="0" xfId="0" applyFont="1" applyFill="1"/>
    <xf numFmtId="0" fontId="32" fillId="9" borderId="0" xfId="0" applyFont="1" applyFill="1"/>
    <xf numFmtId="0" fontId="33" fillId="9" borderId="0" xfId="0" applyFont="1" applyFill="1"/>
    <xf numFmtId="0" fontId="9" fillId="9" borderId="0" xfId="0" applyFont="1" applyFill="1" applyBorder="1" applyAlignment="1">
      <alignment horizontal="justify" vertical="top" wrapText="1"/>
    </xf>
    <xf numFmtId="0" fontId="26" fillId="9" borderId="0" xfId="0" applyFont="1" applyFill="1" applyBorder="1" applyAlignment="1">
      <alignment vertical="top" wrapText="1"/>
    </xf>
    <xf numFmtId="4" fontId="26" fillId="9" borderId="0" xfId="0" applyNumberFormat="1" applyFont="1" applyFill="1" applyBorder="1" applyAlignment="1">
      <alignment vertical="top" wrapText="1"/>
    </xf>
    <xf numFmtId="0" fontId="0" fillId="9" borderId="0" xfId="0" applyFill="1" applyBorder="1"/>
    <xf numFmtId="0" fontId="38" fillId="9" borderId="0" xfId="0" applyFont="1" applyFill="1"/>
    <xf numFmtId="0" fontId="38" fillId="9" borderId="0" xfId="0" applyFont="1" applyFill="1" applyAlignment="1">
      <alignment horizontal="center" vertical="center"/>
    </xf>
    <xf numFmtId="0" fontId="38" fillId="9" borderId="0" xfId="0" applyFont="1" applyFill="1" applyAlignment="1">
      <alignment horizontal="left" vertical="center"/>
    </xf>
    <xf numFmtId="0" fontId="34" fillId="9" borderId="0" xfId="0" applyFont="1" applyFill="1" applyAlignment="1">
      <alignment horizontal="left" vertical="center"/>
    </xf>
    <xf numFmtId="0" fontId="38" fillId="9" borderId="0" xfId="0" applyFont="1" applyFill="1" applyAlignment="1">
      <alignment horizontal="left" vertical="center" wrapText="1"/>
    </xf>
    <xf numFmtId="0" fontId="9" fillId="0" borderId="24" xfId="0" applyFont="1" applyFill="1" applyBorder="1" applyAlignment="1">
      <alignment vertical="center" wrapText="1"/>
    </xf>
    <xf numFmtId="0" fontId="9" fillId="0" borderId="25" xfId="0" applyFont="1" applyFill="1" applyBorder="1" applyAlignment="1">
      <alignment vertical="center" wrapText="1"/>
    </xf>
    <xf numFmtId="0" fontId="9" fillId="0" borderId="26" xfId="0" applyFont="1" applyFill="1" applyBorder="1" applyAlignment="1">
      <alignment vertical="center" wrapText="1"/>
    </xf>
    <xf numFmtId="0" fontId="10" fillId="0" borderId="0" xfId="0" applyFont="1" applyFill="1"/>
    <xf numFmtId="3" fontId="10" fillId="0" borderId="18" xfId="0" applyNumberFormat="1" applyFont="1" applyFill="1" applyBorder="1" applyAlignment="1" applyProtection="1">
      <alignment horizontal="right" vertical="top"/>
      <protection locked="0"/>
    </xf>
    <xf numFmtId="0" fontId="10" fillId="0" borderId="18" xfId="0" applyFont="1" applyFill="1" applyBorder="1" applyAlignment="1" applyProtection="1">
      <alignment vertical="top"/>
      <protection locked="0"/>
    </xf>
    <xf numFmtId="4" fontId="10" fillId="0" borderId="18" xfId="0" applyNumberFormat="1" applyFont="1" applyFill="1" applyBorder="1" applyAlignment="1" applyProtection="1">
      <alignment vertical="top"/>
    </xf>
    <xf numFmtId="4" fontId="10" fillId="0" borderId="18" xfId="0" applyNumberFormat="1" applyFont="1" applyFill="1" applyBorder="1" applyAlignment="1" applyProtection="1">
      <alignment horizontal="right" vertical="top"/>
    </xf>
    <xf numFmtId="4" fontId="10" fillId="0" borderId="18" xfId="0" applyNumberFormat="1" applyFont="1" applyFill="1" applyBorder="1" applyAlignment="1" applyProtection="1">
      <alignment horizontal="center" vertical="top"/>
      <protection locked="0"/>
    </xf>
    <xf numFmtId="0" fontId="10" fillId="0" borderId="0" xfId="0" applyNumberFormat="1" applyFont="1" applyFill="1"/>
    <xf numFmtId="4" fontId="38" fillId="9" borderId="0" xfId="0" applyNumberFormat="1" applyFont="1" applyFill="1"/>
    <xf numFmtId="0" fontId="38" fillId="0" borderId="0" xfId="0" applyFont="1"/>
    <xf numFmtId="4" fontId="38" fillId="0" borderId="0" xfId="0" applyNumberFormat="1" applyFont="1"/>
    <xf numFmtId="0" fontId="9" fillId="4" borderId="0" xfId="6" applyFont="1" applyFill="1" applyBorder="1" applyAlignment="1">
      <alignment horizontal="left"/>
    </xf>
    <xf numFmtId="0" fontId="39" fillId="9" borderId="0" xfId="6" applyFont="1" applyFill="1"/>
    <xf numFmtId="0" fontId="39" fillId="9" borderId="0" xfId="0" applyFont="1" applyFill="1"/>
    <xf numFmtId="0" fontId="40" fillId="9" borderId="0" xfId="0" applyFont="1" applyFill="1"/>
    <xf numFmtId="0" fontId="10" fillId="0" borderId="0" xfId="0" applyFont="1" applyBorder="1" applyProtection="1"/>
    <xf numFmtId="0" fontId="10" fillId="0" borderId="0" xfId="0" applyFont="1" applyFill="1" applyBorder="1" applyProtection="1"/>
    <xf numFmtId="0" fontId="9" fillId="11" borderId="18" xfId="0" applyFont="1" applyFill="1" applyBorder="1" applyAlignment="1">
      <alignment horizontal="center" vertical="center" wrapText="1"/>
    </xf>
    <xf numFmtId="0" fontId="9" fillId="8" borderId="0" xfId="6" applyFont="1" applyFill="1" applyBorder="1" applyAlignment="1">
      <alignment horizontal="left"/>
    </xf>
    <xf numFmtId="0" fontId="9" fillId="11" borderId="18" xfId="0" applyFont="1" applyFill="1" applyBorder="1" applyAlignment="1">
      <alignment vertical="center" wrapText="1"/>
    </xf>
    <xf numFmtId="4" fontId="9" fillId="11" borderId="18" xfId="0" applyNumberFormat="1" applyFont="1" applyFill="1" applyBorder="1" applyAlignment="1">
      <alignment vertical="center" wrapText="1"/>
    </xf>
    <xf numFmtId="0" fontId="9" fillId="4" borderId="0" xfId="0" applyFont="1" applyFill="1" applyBorder="1" applyAlignment="1">
      <alignment horizontal="justify" vertical="top" wrapText="1"/>
    </xf>
    <xf numFmtId="0" fontId="35" fillId="9" borderId="0" xfId="0" applyFont="1" applyFill="1" applyAlignment="1"/>
    <xf numFmtId="0" fontId="33" fillId="9" borderId="0" xfId="0" applyFont="1" applyFill="1" applyBorder="1"/>
    <xf numFmtId="0" fontId="10" fillId="9" borderId="0" xfId="0" applyFont="1" applyFill="1" applyBorder="1"/>
    <xf numFmtId="0" fontId="10" fillId="9" borderId="0" xfId="0" applyFont="1" applyFill="1"/>
    <xf numFmtId="0" fontId="35" fillId="41" borderId="18" xfId="0" applyFont="1" applyFill="1" applyBorder="1" applyAlignment="1" applyProtection="1">
      <alignment horizontal="left" vertical="center" wrapText="1"/>
      <protection locked="0"/>
    </xf>
    <xf numFmtId="0" fontId="24" fillId="0" borderId="18" xfId="0" applyFont="1" applyBorder="1" applyProtection="1"/>
    <xf numFmtId="0" fontId="37" fillId="0" borderId="18" xfId="0" applyFont="1" applyBorder="1" applyProtection="1"/>
    <xf numFmtId="0" fontId="37" fillId="0" borderId="18" xfId="0" applyFont="1" applyBorder="1" applyAlignment="1" applyProtection="1">
      <alignment horizontal="center" vertical="center"/>
    </xf>
    <xf numFmtId="0" fontId="35" fillId="41" borderId="18" xfId="0" applyFont="1" applyFill="1" applyBorder="1" applyAlignment="1" applyProtection="1">
      <alignment horizontal="center" vertical="center"/>
      <protection locked="0"/>
    </xf>
    <xf numFmtId="0" fontId="35" fillId="9" borderId="18" xfId="0" applyFont="1" applyFill="1" applyBorder="1" applyAlignment="1" applyProtection="1">
      <alignment horizontal="left" vertical="center" wrapText="1"/>
      <protection locked="0"/>
    </xf>
    <xf numFmtId="0" fontId="35" fillId="9" borderId="18" xfId="0" applyFont="1" applyFill="1" applyBorder="1" applyAlignment="1" applyProtection="1">
      <alignment horizontal="center" vertical="center"/>
      <protection locked="0"/>
    </xf>
    <xf numFmtId="0" fontId="35" fillId="9" borderId="18" xfId="0" applyFont="1" applyFill="1" applyBorder="1" applyAlignment="1" applyProtection="1">
      <alignment horizontal="left" vertical="top" wrapText="1"/>
      <protection locked="0"/>
    </xf>
    <xf numFmtId="0" fontId="35" fillId="41" borderId="18" xfId="0" applyFont="1" applyFill="1" applyBorder="1" applyAlignment="1" applyProtection="1">
      <alignment horizontal="left" vertical="top" wrapText="1"/>
      <protection locked="0"/>
    </xf>
    <xf numFmtId="0" fontId="25" fillId="9" borderId="0" xfId="6" applyFont="1" applyFill="1" applyBorder="1"/>
    <xf numFmtId="0" fontId="22" fillId="0" borderId="0" xfId="0" applyFont="1" applyBorder="1"/>
    <xf numFmtId="0" fontId="23" fillId="9" borderId="0" xfId="0" applyFont="1" applyFill="1" applyBorder="1"/>
    <xf numFmtId="0" fontId="35" fillId="0" borderId="18" xfId="0" applyFont="1" applyFill="1" applyBorder="1" applyAlignment="1" applyProtection="1">
      <alignment horizontal="left" vertical="center" wrapText="1"/>
      <protection locked="0"/>
    </xf>
    <xf numFmtId="0" fontId="33" fillId="9" borderId="18" xfId="6" applyFont="1" applyFill="1" applyBorder="1"/>
    <xf numFmtId="0" fontId="25" fillId="9" borderId="18" xfId="6" applyFont="1" applyFill="1" applyBorder="1"/>
    <xf numFmtId="0" fontId="39" fillId="9" borderId="18" xfId="6" applyFont="1" applyFill="1" applyBorder="1"/>
    <xf numFmtId="0" fontId="3" fillId="0" borderId="18" xfId="6" applyBorder="1"/>
    <xf numFmtId="0" fontId="35" fillId="41" borderId="18" xfId="0" applyFont="1" applyFill="1" applyBorder="1" applyAlignment="1" applyProtection="1">
      <alignment wrapText="1"/>
      <protection locked="0"/>
    </xf>
    <xf numFmtId="0" fontId="35" fillId="9" borderId="18" xfId="0" applyFont="1" applyFill="1" applyBorder="1" applyAlignment="1" applyProtection="1">
      <alignment horizontal="center" vertical="top"/>
      <protection locked="0"/>
    </xf>
    <xf numFmtId="0" fontId="36" fillId="41" borderId="18" xfId="0" applyFont="1" applyFill="1" applyBorder="1" applyAlignment="1">
      <alignment horizontal="center" vertical="top"/>
    </xf>
    <xf numFmtId="0" fontId="35" fillId="41" borderId="18" xfId="0" applyFont="1" applyFill="1" applyBorder="1" applyAlignment="1" applyProtection="1">
      <alignment horizontal="center" vertical="top"/>
      <protection locked="0"/>
    </xf>
    <xf numFmtId="0" fontId="35" fillId="9" borderId="18" xfId="0" applyFont="1" applyFill="1" applyBorder="1" applyAlignment="1" applyProtection="1">
      <alignment vertical="top" wrapText="1"/>
      <protection locked="0"/>
    </xf>
    <xf numFmtId="0" fontId="35" fillId="0" borderId="18" xfId="0" applyFont="1" applyFill="1" applyBorder="1" applyAlignment="1" applyProtection="1">
      <alignment horizontal="left" vertical="top" wrapText="1"/>
      <protection locked="0"/>
    </xf>
    <xf numFmtId="0" fontId="40" fillId="9" borderId="0" xfId="0" applyFont="1" applyFill="1" applyAlignment="1">
      <alignment vertical="top"/>
    </xf>
    <xf numFmtId="0" fontId="10" fillId="9" borderId="0" xfId="0" applyFont="1" applyFill="1" applyAlignment="1">
      <alignment vertical="top"/>
    </xf>
    <xf numFmtId="0" fontId="23" fillId="9" borderId="0" xfId="0" applyFont="1" applyFill="1" applyAlignment="1">
      <alignment vertical="top"/>
    </xf>
    <xf numFmtId="0" fontId="39" fillId="9" borderId="27" xfId="6" applyFont="1" applyFill="1" applyBorder="1"/>
    <xf numFmtId="0" fontId="33" fillId="9" borderId="18" xfId="6" applyFont="1" applyFill="1" applyBorder="1" applyProtection="1">
      <protection locked="0"/>
    </xf>
    <xf numFmtId="0" fontId="23" fillId="9" borderId="18" xfId="0" applyFont="1" applyFill="1" applyBorder="1" applyProtection="1">
      <protection locked="0"/>
    </xf>
    <xf numFmtId="0" fontId="37" fillId="0" borderId="18" xfId="0" applyFont="1" applyBorder="1" applyAlignment="1" applyProtection="1">
      <alignment horizontal="left" vertical="center"/>
      <protection locked="0"/>
    </xf>
    <xf numFmtId="0" fontId="3" fillId="0" borderId="18" xfId="6" applyFont="1" applyBorder="1" applyProtection="1">
      <protection locked="0"/>
    </xf>
    <xf numFmtId="0" fontId="43" fillId="0" borderId="0" xfId="0" applyNumberFormat="1" applyFont="1" applyFill="1"/>
    <xf numFmtId="3" fontId="43" fillId="0" borderId="18" xfId="0" applyNumberFormat="1" applyFont="1" applyFill="1" applyBorder="1" applyAlignment="1" applyProtection="1">
      <alignment horizontal="right" vertical="top"/>
      <protection locked="0"/>
    </xf>
    <xf numFmtId="0" fontId="43" fillId="0" borderId="18" xfId="0" applyFont="1" applyFill="1" applyBorder="1" applyAlignment="1" applyProtection="1">
      <alignment vertical="top"/>
      <protection locked="0"/>
    </xf>
    <xf numFmtId="0" fontId="43" fillId="0" borderId="18" xfId="0" applyNumberFormat="1" applyFont="1" applyFill="1" applyBorder="1" applyAlignment="1" applyProtection="1">
      <alignment vertical="top"/>
    </xf>
    <xf numFmtId="4" fontId="43" fillId="0" borderId="18" xfId="0" applyNumberFormat="1" applyFont="1" applyFill="1" applyBorder="1" applyAlignment="1" applyProtection="1">
      <alignment horizontal="right" vertical="top"/>
    </xf>
    <xf numFmtId="4" fontId="43" fillId="0" borderId="18" xfId="0" applyNumberFormat="1" applyFont="1" applyFill="1" applyBorder="1" applyAlignment="1" applyProtection="1">
      <alignment horizontal="center" vertical="top"/>
      <protection locked="0"/>
    </xf>
    <xf numFmtId="0" fontId="22" fillId="9" borderId="0" xfId="0" applyFont="1" applyFill="1" applyProtection="1"/>
    <xf numFmtId="0" fontId="23" fillId="9" borderId="0" xfId="0" applyFont="1" applyFill="1" applyProtection="1"/>
    <xf numFmtId="0" fontId="10" fillId="9" borderId="0" xfId="0" applyFont="1" applyFill="1" applyProtection="1"/>
    <xf numFmtId="0" fontId="9" fillId="9" borderId="20" xfId="0" applyFont="1" applyFill="1" applyBorder="1" applyAlignment="1" applyProtection="1">
      <alignment horizontal="center"/>
    </xf>
    <xf numFmtId="0" fontId="10" fillId="9" borderId="20" xfId="0" applyFont="1" applyFill="1" applyBorder="1" applyAlignment="1" applyProtection="1">
      <alignment horizontal="center"/>
    </xf>
    <xf numFmtId="0" fontId="9" fillId="8" borderId="19" xfId="0" applyFont="1" applyFill="1" applyBorder="1" applyAlignment="1" applyProtection="1">
      <alignment horizontal="center" vertical="center" wrapText="1"/>
    </xf>
    <xf numFmtId="0" fontId="9" fillId="8" borderId="8" xfId="0" applyFont="1" applyFill="1" applyBorder="1" applyAlignment="1" applyProtection="1">
      <alignment horizontal="right" vertical="center"/>
    </xf>
    <xf numFmtId="0" fontId="10" fillId="7" borderId="8" xfId="0" applyFont="1" applyFill="1" applyBorder="1" applyProtection="1"/>
    <xf numFmtId="0" fontId="9" fillId="7" borderId="8" xfId="0" applyFont="1" applyFill="1" applyBorder="1" applyProtection="1"/>
    <xf numFmtId="0" fontId="4" fillId="0" borderId="0" xfId="0" applyFont="1" applyFill="1"/>
    <xf numFmtId="0" fontId="22" fillId="0" borderId="0" xfId="0" applyFont="1" applyFill="1"/>
    <xf numFmtId="3" fontId="10" fillId="2" borderId="0" xfId="0" applyNumberFormat="1" applyFont="1" applyFill="1" applyBorder="1" applyAlignment="1" applyProtection="1">
      <alignment horizontal="center"/>
    </xf>
    <xf numFmtId="0" fontId="22" fillId="0" borderId="0" xfId="0" applyFont="1" applyFill="1" applyProtection="1"/>
    <xf numFmtId="0" fontId="44" fillId="2" borderId="7" xfId="0" applyFont="1" applyFill="1" applyBorder="1" applyAlignment="1" applyProtection="1">
      <alignment horizontal="center"/>
    </xf>
    <xf numFmtId="3" fontId="10" fillId="2" borderId="21" xfId="0" applyNumberFormat="1" applyFont="1" applyFill="1" applyBorder="1" applyAlignment="1" applyProtection="1">
      <alignment horizontal="center"/>
    </xf>
    <xf numFmtId="3" fontId="10" fillId="2" borderId="7" xfId="0" applyNumberFormat="1" applyFont="1" applyFill="1" applyBorder="1" applyAlignment="1" applyProtection="1">
      <alignment horizontal="center"/>
    </xf>
    <xf numFmtId="1" fontId="10" fillId="3" borderId="7" xfId="0" applyNumberFormat="1" applyFont="1" applyFill="1" applyBorder="1" applyAlignment="1" applyProtection="1">
      <alignment horizontal="center"/>
    </xf>
    <xf numFmtId="0" fontId="10" fillId="2" borderId="7" xfId="0" applyFont="1" applyFill="1" applyBorder="1" applyAlignment="1" applyProtection="1">
      <alignment horizontal="center"/>
    </xf>
    <xf numFmtId="0" fontId="45" fillId="0" borderId="0" xfId="0" applyFont="1"/>
    <xf numFmtId="0" fontId="45" fillId="9" borderId="0" xfId="0" applyFont="1" applyFill="1"/>
    <xf numFmtId="0" fontId="45" fillId="9" borderId="0" xfId="0" applyFont="1" applyFill="1" applyProtection="1"/>
    <xf numFmtId="3" fontId="9" fillId="15" borderId="7" xfId="0" applyNumberFormat="1" applyFont="1" applyFill="1" applyBorder="1" applyAlignment="1" applyProtection="1">
      <alignment horizontal="center"/>
    </xf>
    <xf numFmtId="1" fontId="9" fillId="15" borderId="7" xfId="0" applyNumberFormat="1" applyFont="1" applyFill="1" applyBorder="1" applyAlignment="1" applyProtection="1">
      <alignment horizontal="center"/>
    </xf>
    <xf numFmtId="0" fontId="9" fillId="15" borderId="7" xfId="0" applyFont="1" applyFill="1" applyBorder="1" applyAlignment="1" applyProtection="1">
      <alignment horizontal="center"/>
    </xf>
    <xf numFmtId="0" fontId="9" fillId="6" borderId="7" xfId="0" applyFont="1" applyFill="1" applyBorder="1" applyProtection="1"/>
    <xf numFmtId="0" fontId="10" fillId="2" borderId="7" xfId="0" applyFont="1" applyFill="1" applyBorder="1" applyProtection="1"/>
    <xf numFmtId="0" fontId="10" fillId="2" borderId="0" xfId="0" applyFont="1" applyFill="1" applyBorder="1" applyProtection="1"/>
    <xf numFmtId="3" fontId="9" fillId="42" borderId="21" xfId="0" applyNumberFormat="1" applyFont="1" applyFill="1" applyBorder="1" applyAlignment="1" applyProtection="1">
      <alignment horizontal="center"/>
    </xf>
    <xf numFmtId="0" fontId="46" fillId="42" borderId="0" xfId="0" applyFont="1" applyFill="1" applyProtection="1"/>
    <xf numFmtId="3" fontId="9" fillId="42" borderId="7" xfId="0" applyNumberFormat="1" applyFont="1" applyFill="1" applyBorder="1" applyAlignment="1" applyProtection="1">
      <alignment horizontal="center"/>
    </xf>
    <xf numFmtId="1" fontId="9" fillId="42" borderId="7" xfId="0" applyNumberFormat="1" applyFont="1" applyFill="1" applyBorder="1" applyAlignment="1" applyProtection="1">
      <alignment horizontal="center"/>
    </xf>
    <xf numFmtId="0" fontId="9" fillId="42" borderId="7" xfId="0" applyFont="1" applyFill="1" applyBorder="1" applyAlignment="1" applyProtection="1">
      <alignment horizontal="center"/>
    </xf>
    <xf numFmtId="0" fontId="9" fillId="42" borderId="7" xfId="0" applyFont="1" applyFill="1" applyBorder="1" applyProtection="1"/>
    <xf numFmtId="0" fontId="9" fillId="6" borderId="7" xfId="0" applyFont="1" applyFill="1" applyBorder="1" applyAlignment="1" applyProtection="1">
      <alignment horizontal="center"/>
    </xf>
    <xf numFmtId="0" fontId="10" fillId="6" borderId="7" xfId="0" applyFont="1" applyFill="1" applyBorder="1" applyProtection="1"/>
    <xf numFmtId="0" fontId="10" fillId="2" borderId="7" xfId="0" applyFont="1" applyFill="1" applyBorder="1" applyAlignment="1" applyProtection="1">
      <alignment horizontal="left"/>
    </xf>
    <xf numFmtId="3" fontId="9" fillId="6" borderId="0" xfId="0" applyNumberFormat="1" applyFont="1" applyFill="1" applyAlignment="1" applyProtection="1">
      <alignment horizontal="center"/>
    </xf>
    <xf numFmtId="0" fontId="9" fillId="5" borderId="5" xfId="0" applyFont="1" applyFill="1" applyBorder="1" applyAlignment="1" applyProtection="1">
      <alignment horizontal="center" vertical="center" wrapText="1"/>
    </xf>
    <xf numFmtId="0" fontId="9" fillId="11" borderId="5" xfId="0" applyFont="1" applyFill="1" applyBorder="1" applyAlignment="1" applyProtection="1">
      <alignment horizontal="center" vertical="center"/>
    </xf>
    <xf numFmtId="0" fontId="9" fillId="11" borderId="13" xfId="0" applyFont="1" applyFill="1" applyBorder="1" applyAlignment="1" applyProtection="1">
      <alignment horizontal="center" vertical="center"/>
    </xf>
    <xf numFmtId="0" fontId="9" fillId="10" borderId="4" xfId="0" applyFont="1" applyFill="1" applyBorder="1" applyAlignment="1" applyProtection="1"/>
    <xf numFmtId="0" fontId="9" fillId="4" borderId="4" xfId="0" applyFont="1" applyFill="1" applyBorder="1" applyAlignment="1" applyProtection="1">
      <alignment horizontal="left"/>
    </xf>
    <xf numFmtId="0" fontId="27" fillId="0" borderId="0" xfId="0" applyFont="1" applyFill="1" applyBorder="1" applyAlignment="1" applyProtection="1"/>
    <xf numFmtId="0" fontId="26" fillId="0" borderId="0" xfId="0" applyFont="1" applyFill="1" applyBorder="1" applyAlignment="1" applyProtection="1"/>
    <xf numFmtId="0" fontId="17" fillId="0" borderId="0" xfId="0" applyFont="1" applyFill="1" applyBorder="1" applyAlignment="1" applyProtection="1"/>
    <xf numFmtId="0" fontId="9" fillId="10" borderId="0" xfId="0" applyFont="1" applyFill="1" applyBorder="1" applyAlignment="1" applyProtection="1">
      <alignment horizontal="center"/>
    </xf>
    <xf numFmtId="0" fontId="9" fillId="4" borderId="0" xfId="0" applyFont="1" applyFill="1" applyBorder="1" applyAlignment="1" applyProtection="1">
      <alignment horizontal="center"/>
    </xf>
    <xf numFmtId="0" fontId="1" fillId="0" borderId="0" xfId="11" applyFont="1" applyProtection="1"/>
    <xf numFmtId="0" fontId="1" fillId="9" borderId="0" xfId="11" applyFont="1" applyFill="1" applyProtection="1"/>
    <xf numFmtId="4" fontId="9" fillId="11" borderId="5" xfId="11" applyNumberFormat="1" applyFont="1" applyFill="1" applyBorder="1" applyAlignment="1" applyProtection="1">
      <alignment vertical="top" wrapText="1"/>
    </xf>
    <xf numFmtId="4" fontId="36" fillId="11" borderId="5" xfId="11" applyNumberFormat="1" applyFont="1" applyFill="1" applyBorder="1" applyAlignment="1" applyProtection="1">
      <alignment vertical="top" wrapText="1"/>
    </xf>
    <xf numFmtId="0" fontId="9" fillId="11" borderId="5" xfId="11" applyFont="1" applyFill="1" applyBorder="1" applyAlignment="1" applyProtection="1">
      <alignment vertical="top" wrapText="1"/>
    </xf>
    <xf numFmtId="0" fontId="10" fillId="11" borderId="5" xfId="11" applyFont="1" applyFill="1" applyBorder="1" applyAlignment="1" applyProtection="1">
      <alignment vertical="top" wrapText="1"/>
    </xf>
    <xf numFmtId="4" fontId="12" fillId="3" borderId="13" xfId="11" applyNumberFormat="1" applyFont="1" applyFill="1" applyBorder="1" applyAlignment="1" applyProtection="1">
      <alignment horizontal="right" vertical="top" wrapText="1"/>
    </xf>
    <xf numFmtId="4" fontId="47" fillId="2" borderId="7" xfId="11" applyNumberFormat="1" applyFont="1" applyFill="1" applyBorder="1" applyAlignment="1" applyProtection="1">
      <alignment vertical="top" wrapText="1"/>
    </xf>
    <xf numFmtId="0" fontId="12" fillId="2" borderId="13" xfId="11" applyFont="1" applyFill="1" applyBorder="1" applyAlignment="1" applyProtection="1">
      <alignment vertical="top" wrapText="1"/>
    </xf>
    <xf numFmtId="0" fontId="12" fillId="2" borderId="13" xfId="11" applyFont="1" applyFill="1" applyBorder="1" applyAlignment="1" applyProtection="1">
      <alignment horizontal="center" vertical="top" wrapText="1"/>
    </xf>
    <xf numFmtId="0" fontId="12" fillId="2" borderId="13" xfId="11" applyFont="1" applyFill="1" applyBorder="1" applyAlignment="1" applyProtection="1">
      <alignment horizontal="left" vertical="top" wrapText="1"/>
    </xf>
    <xf numFmtId="4" fontId="12" fillId="3" borderId="7" xfId="11" applyNumberFormat="1" applyFont="1" applyFill="1" applyBorder="1" applyAlignment="1" applyProtection="1">
      <alignment horizontal="right" vertical="top" wrapText="1"/>
    </xf>
    <xf numFmtId="0" fontId="12" fillId="2" borderId="7" xfId="11" applyFont="1" applyFill="1" applyBorder="1" applyAlignment="1" applyProtection="1">
      <alignment vertical="top" wrapText="1"/>
    </xf>
    <xf numFmtId="0" fontId="12" fillId="2" borderId="7" xfId="11" applyFont="1" applyFill="1" applyBorder="1" applyAlignment="1" applyProtection="1">
      <alignment horizontal="center" vertical="top" wrapText="1"/>
    </xf>
    <xf numFmtId="0" fontId="12" fillId="2" borderId="7" xfId="11" applyFont="1" applyFill="1" applyBorder="1" applyAlignment="1" applyProtection="1">
      <alignment horizontal="left" vertical="top" wrapText="1"/>
    </xf>
    <xf numFmtId="4" fontId="11" fillId="3" borderId="7" xfId="11" applyNumberFormat="1" applyFont="1" applyFill="1" applyBorder="1" applyAlignment="1" applyProtection="1">
      <alignment vertical="top" wrapText="1"/>
    </xf>
    <xf numFmtId="4" fontId="48" fillId="2" borderId="7" xfId="11" applyNumberFormat="1" applyFont="1" applyFill="1" applyBorder="1" applyAlignment="1" applyProtection="1">
      <alignment vertical="top" wrapText="1"/>
    </xf>
    <xf numFmtId="0" fontId="11" fillId="2" borderId="7" xfId="11" applyFont="1" applyFill="1" applyBorder="1" applyAlignment="1" applyProtection="1">
      <alignment vertical="top" wrapText="1"/>
    </xf>
    <xf numFmtId="0" fontId="11" fillId="2" borderId="7" xfId="11" applyFont="1" applyFill="1" applyBorder="1" applyAlignment="1" applyProtection="1">
      <alignment horizontal="center" vertical="top" wrapText="1"/>
    </xf>
    <xf numFmtId="0" fontId="11" fillId="2" borderId="7" xfId="11" applyFont="1" applyFill="1" applyBorder="1" applyAlignment="1" applyProtection="1">
      <alignment horizontal="left" vertical="top" wrapText="1"/>
    </xf>
    <xf numFmtId="4" fontId="11" fillId="6" borderId="7" xfId="11" applyNumberFormat="1" applyFont="1" applyFill="1" applyBorder="1" applyAlignment="1" applyProtection="1">
      <alignment vertical="top" wrapText="1"/>
    </xf>
    <xf numFmtId="4" fontId="48" fillId="6" borderId="7" xfId="11" applyNumberFormat="1" applyFont="1" applyFill="1" applyBorder="1" applyAlignment="1" applyProtection="1">
      <alignment vertical="top" wrapText="1"/>
    </xf>
    <xf numFmtId="0" fontId="11" fillId="6" borderId="7" xfId="11" applyFont="1" applyFill="1" applyBorder="1" applyAlignment="1" applyProtection="1">
      <alignment vertical="top" wrapText="1"/>
    </xf>
    <xf numFmtId="0" fontId="11" fillId="6" borderId="7" xfId="11" applyFont="1" applyFill="1" applyBorder="1" applyAlignment="1" applyProtection="1">
      <alignment horizontal="center" vertical="top" wrapText="1"/>
    </xf>
    <xf numFmtId="0" fontId="11" fillId="6" borderId="7" xfId="11" applyFont="1" applyFill="1" applyBorder="1" applyAlignment="1" applyProtection="1">
      <alignment horizontal="left" vertical="top" wrapText="1"/>
    </xf>
    <xf numFmtId="0" fontId="12" fillId="2" borderId="7" xfId="11" applyFont="1" applyFill="1" applyBorder="1" applyProtection="1"/>
    <xf numFmtId="0" fontId="49" fillId="9" borderId="0" xfId="0" applyFont="1" applyFill="1"/>
    <xf numFmtId="4" fontId="50" fillId="3" borderId="7" xfId="11" applyNumberFormat="1" applyFont="1" applyFill="1" applyBorder="1" applyAlignment="1" applyProtection="1">
      <alignment horizontal="right" vertical="top" wrapText="1"/>
    </xf>
    <xf numFmtId="4" fontId="50" fillId="2" borderId="7" xfId="11" applyNumberFormat="1" applyFont="1" applyFill="1" applyBorder="1" applyAlignment="1" applyProtection="1">
      <alignment vertical="top" wrapText="1"/>
    </xf>
    <xf numFmtId="0" fontId="50" fillId="2" borderId="7" xfId="11" applyFont="1" applyFill="1" applyBorder="1" applyAlignment="1" applyProtection="1">
      <alignment vertical="top" wrapText="1"/>
    </xf>
    <xf numFmtId="0" fontId="50" fillId="2" borderId="7" xfId="11" applyFont="1" applyFill="1" applyBorder="1" applyAlignment="1" applyProtection="1">
      <alignment horizontal="center" vertical="top" wrapText="1"/>
    </xf>
    <xf numFmtId="0" fontId="50" fillId="2" borderId="7" xfId="11" applyFont="1" applyFill="1" applyBorder="1" applyAlignment="1" applyProtection="1">
      <alignment horizontal="left" vertical="top" wrapText="1"/>
    </xf>
    <xf numFmtId="4" fontId="12" fillId="2" borderId="7" xfId="11" applyNumberFormat="1" applyFont="1" applyFill="1" applyBorder="1" applyAlignment="1" applyProtection="1">
      <alignment vertical="top" wrapText="1"/>
    </xf>
    <xf numFmtId="4" fontId="11" fillId="2" borderId="7" xfId="11" applyNumberFormat="1" applyFont="1" applyFill="1" applyBorder="1" applyAlignment="1" applyProtection="1">
      <alignment vertical="top" wrapText="1"/>
    </xf>
    <xf numFmtId="4" fontId="11" fillId="6" borderId="6" xfId="11" applyNumberFormat="1" applyFont="1" applyFill="1" applyBorder="1" applyAlignment="1" applyProtection="1">
      <alignment vertical="top" wrapText="1"/>
    </xf>
    <xf numFmtId="0" fontId="11" fillId="6" borderId="6" xfId="11" applyFont="1" applyFill="1" applyBorder="1" applyAlignment="1" applyProtection="1">
      <alignment vertical="top" wrapText="1"/>
    </xf>
    <xf numFmtId="0" fontId="11" fillId="6" borderId="6" xfId="11" applyFont="1" applyFill="1" applyBorder="1" applyAlignment="1" applyProtection="1">
      <alignment horizontal="center" vertical="top" wrapText="1"/>
    </xf>
    <xf numFmtId="0" fontId="11" fillId="6" borderId="6" xfId="11" applyFont="1" applyFill="1" applyBorder="1" applyAlignment="1" applyProtection="1">
      <alignment horizontal="left" vertical="top" wrapText="1"/>
    </xf>
    <xf numFmtId="0" fontId="9" fillId="11" borderId="5" xfId="11" applyFont="1" applyFill="1" applyBorder="1" applyAlignment="1" applyProtection="1">
      <alignment horizontal="center" vertical="center"/>
    </xf>
    <xf numFmtId="0" fontId="9" fillId="11" borderId="5" xfId="11" applyFont="1" applyFill="1" applyBorder="1" applyAlignment="1" applyProtection="1">
      <alignment horizontal="center" vertical="center" wrapText="1"/>
    </xf>
    <xf numFmtId="0" fontId="9" fillId="11" borderId="5" xfId="11" applyFont="1" applyFill="1" applyBorder="1" applyAlignment="1" applyProtection="1">
      <alignment horizontal="center" textRotation="90" wrapText="1"/>
    </xf>
    <xf numFmtId="0" fontId="10" fillId="10" borderId="0" xfId="0" applyFont="1" applyFill="1" applyBorder="1" applyProtection="1"/>
    <xf numFmtId="0" fontId="9" fillId="10" borderId="0" xfId="0" applyFont="1" applyFill="1" applyBorder="1" applyAlignment="1" applyProtection="1"/>
    <xf numFmtId="0" fontId="9" fillId="10" borderId="11" xfId="0" applyFont="1" applyFill="1" applyBorder="1" applyAlignment="1" applyProtection="1"/>
    <xf numFmtId="0" fontId="9" fillId="4" borderId="11" xfId="0" applyFont="1" applyFill="1" applyBorder="1" applyAlignment="1" applyProtection="1">
      <alignment horizontal="left"/>
    </xf>
    <xf numFmtId="0" fontId="53" fillId="9" borderId="0" xfId="4" applyFont="1" applyFill="1"/>
    <xf numFmtId="0" fontId="9" fillId="4" borderId="11" xfId="0" applyFont="1" applyFill="1" applyBorder="1" applyAlignment="1" applyProtection="1">
      <alignment horizontal="center"/>
    </xf>
    <xf numFmtId="0" fontId="9" fillId="10" borderId="11" xfId="0" applyFont="1" applyFill="1" applyBorder="1" applyAlignment="1" applyProtection="1">
      <alignment horizontal="center"/>
    </xf>
    <xf numFmtId="0" fontId="15" fillId="12" borderId="11" xfId="0" applyFont="1" applyFill="1" applyBorder="1" applyAlignment="1" applyProtection="1">
      <alignment horizontal="center"/>
    </xf>
    <xf numFmtId="0" fontId="16" fillId="12" borderId="0" xfId="0" applyFont="1" applyFill="1" applyBorder="1" applyAlignment="1" applyProtection="1"/>
    <xf numFmtId="0" fontId="16" fillId="12" borderId="0" xfId="0" applyFont="1" applyFill="1" applyBorder="1" applyAlignment="1" applyProtection="1">
      <alignment horizontal="center"/>
    </xf>
    <xf numFmtId="0" fontId="16" fillId="12" borderId="12" xfId="0" applyFont="1" applyFill="1" applyBorder="1" applyAlignment="1" applyProtection="1"/>
    <xf numFmtId="0" fontId="5" fillId="3" borderId="0" xfId="4" applyFont="1" applyFill="1" applyBorder="1" applyProtection="1"/>
    <xf numFmtId="4" fontId="16" fillId="3" borderId="0" xfId="0" applyNumberFormat="1" applyFont="1" applyFill="1" applyBorder="1" applyProtection="1"/>
    <xf numFmtId="0" fontId="53" fillId="3" borderId="12" xfId="4" applyFont="1" applyFill="1" applyBorder="1" applyProtection="1"/>
    <xf numFmtId="0" fontId="8" fillId="3" borderId="11" xfId="0" applyFont="1" applyFill="1" applyBorder="1" applyAlignment="1" applyProtection="1"/>
    <xf numFmtId="0" fontId="8" fillId="3" borderId="0" xfId="0" applyFont="1" applyFill="1" applyBorder="1" applyAlignment="1" applyProtection="1"/>
    <xf numFmtId="4" fontId="16" fillId="3" borderId="2" xfId="0" applyNumberFormat="1" applyFont="1" applyFill="1" applyBorder="1" applyProtection="1"/>
    <xf numFmtId="0" fontId="13" fillId="11" borderId="11" xfId="0" applyFont="1" applyFill="1" applyBorder="1" applyAlignment="1" applyProtection="1">
      <alignment horizontal="center"/>
    </xf>
    <xf numFmtId="0" fontId="8" fillId="11" borderId="0" xfId="0" applyFont="1" applyFill="1" applyBorder="1" applyAlignment="1" applyProtection="1"/>
    <xf numFmtId="0" fontId="5" fillId="11" borderId="0" xfId="0" applyFont="1" applyFill="1" applyBorder="1" applyAlignment="1" applyProtection="1">
      <alignment horizontal="center"/>
    </xf>
    <xf numFmtId="0" fontId="5" fillId="11" borderId="0" xfId="4" applyFont="1" applyFill="1" applyBorder="1" applyProtection="1"/>
    <xf numFmtId="4" fontId="15" fillId="9" borderId="1" xfId="0" applyNumberFormat="1" applyFont="1" applyFill="1" applyBorder="1" applyProtection="1"/>
    <xf numFmtId="4" fontId="16" fillId="11" borderId="0" xfId="0" applyNumberFormat="1" applyFont="1" applyFill="1" applyBorder="1" applyProtection="1"/>
    <xf numFmtId="0" fontId="53" fillId="11" borderId="12" xfId="4" applyFont="1" applyFill="1" applyBorder="1" applyProtection="1"/>
    <xf numFmtId="0" fontId="13" fillId="12" borderId="11" xfId="0" applyFont="1" applyFill="1" applyBorder="1" applyAlignment="1" applyProtection="1">
      <alignment horizontal="center"/>
    </xf>
    <xf numFmtId="0" fontId="13" fillId="12" borderId="0" xfId="0" applyFont="1" applyFill="1" applyBorder="1" applyAlignment="1" applyProtection="1"/>
    <xf numFmtId="0" fontId="13" fillId="12" borderId="0" xfId="0" applyFont="1" applyFill="1" applyBorder="1" applyAlignment="1" applyProtection="1">
      <alignment horizontal="center"/>
    </xf>
    <xf numFmtId="0" fontId="15" fillId="12" borderId="0" xfId="0" applyFont="1" applyFill="1" applyBorder="1" applyAlignment="1" applyProtection="1"/>
    <xf numFmtId="0" fontId="15" fillId="12" borderId="12" xfId="0" applyFont="1" applyFill="1" applyBorder="1" applyAlignment="1" applyProtection="1"/>
    <xf numFmtId="0" fontId="54" fillId="5" borderId="5" xfId="0" applyFont="1" applyFill="1" applyBorder="1" applyAlignment="1" applyProtection="1">
      <alignment horizontal="center" vertical="center" wrapText="1"/>
    </xf>
    <xf numFmtId="0" fontId="20" fillId="13" borderId="6" xfId="11" applyFont="1" applyFill="1" applyBorder="1" applyAlignment="1" applyProtection="1">
      <alignment horizontal="center" vertical="top"/>
    </xf>
    <xf numFmtId="0" fontId="17" fillId="13" borderId="6" xfId="11" applyFont="1" applyFill="1" applyBorder="1" applyAlignment="1" applyProtection="1">
      <alignment vertical="top"/>
    </xf>
    <xf numFmtId="0" fontId="17" fillId="13" borderId="6" xfId="11" applyFont="1" applyFill="1" applyBorder="1" applyAlignment="1" applyProtection="1">
      <alignment horizontal="center" vertical="top"/>
    </xf>
    <xf numFmtId="165" fontId="20" fillId="13" borderId="6" xfId="13" applyNumberFormat="1" applyFont="1" applyFill="1" applyBorder="1" applyAlignment="1" applyProtection="1">
      <alignment vertical="top"/>
    </xf>
    <xf numFmtId="165" fontId="20" fillId="9" borderId="6" xfId="13" applyNumberFormat="1" applyFont="1" applyFill="1" applyBorder="1" applyAlignment="1" applyProtection="1">
      <alignment vertical="top"/>
    </xf>
    <xf numFmtId="165" fontId="20" fillId="13" borderId="6" xfId="13" applyNumberFormat="1" applyFont="1" applyFill="1" applyBorder="1" applyAlignment="1" applyProtection="1">
      <alignment horizontal="right" vertical="top"/>
    </xf>
    <xf numFmtId="0" fontId="20" fillId="15" borderId="7" xfId="11" applyFont="1" applyFill="1" applyBorder="1" applyAlignment="1" applyProtection="1">
      <alignment horizontal="center"/>
    </xf>
    <xf numFmtId="0" fontId="17" fillId="15" borderId="7" xfId="11" applyFont="1" applyFill="1" applyBorder="1" applyAlignment="1" applyProtection="1"/>
    <xf numFmtId="0" fontId="17" fillId="15" borderId="7" xfId="11" applyFont="1" applyFill="1" applyBorder="1" applyAlignment="1" applyProtection="1">
      <alignment vertical="top"/>
    </xf>
    <xf numFmtId="0" fontId="17" fillId="15" borderId="7" xfId="11" applyFont="1" applyFill="1" applyBorder="1" applyAlignment="1" applyProtection="1">
      <alignment horizontal="center" vertical="top"/>
    </xf>
    <xf numFmtId="165" fontId="20" fillId="15" borderId="7" xfId="13" applyNumberFormat="1" applyFont="1" applyFill="1" applyBorder="1" applyAlignment="1" applyProtection="1">
      <alignment vertical="top"/>
    </xf>
    <xf numFmtId="165" fontId="20" fillId="15" borderId="7" xfId="13" applyNumberFormat="1" applyFont="1" applyFill="1" applyBorder="1" applyAlignment="1" applyProtection="1">
      <alignment horizontal="right" vertical="top"/>
    </xf>
    <xf numFmtId="0" fontId="20" fillId="14" borderId="7" xfId="11" applyFont="1" applyFill="1" applyBorder="1" applyAlignment="1" applyProtection="1">
      <alignment horizontal="center" vertical="top"/>
    </xf>
    <xf numFmtId="0" fontId="17" fillId="14" borderId="7" xfId="11" applyFont="1" applyFill="1" applyBorder="1" applyAlignment="1" applyProtection="1">
      <alignment vertical="top"/>
    </xf>
    <xf numFmtId="0" fontId="17" fillId="14" borderId="7" xfId="11" applyFont="1" applyFill="1" applyBorder="1" applyAlignment="1" applyProtection="1">
      <alignment horizontal="center" vertical="top"/>
    </xf>
    <xf numFmtId="165" fontId="20" fillId="14" borderId="7" xfId="13" applyNumberFormat="1" applyFont="1" applyFill="1" applyBorder="1" applyAlignment="1" applyProtection="1">
      <alignment vertical="top"/>
    </xf>
    <xf numFmtId="165" fontId="20" fillId="14" borderId="7" xfId="13" applyNumberFormat="1" applyFont="1" applyFill="1" applyBorder="1" applyAlignment="1" applyProtection="1">
      <alignment horizontal="right" vertical="top"/>
    </xf>
    <xf numFmtId="0" fontId="20" fillId="9" borderId="7" xfId="11" applyFont="1" applyFill="1" applyBorder="1" applyAlignment="1" applyProtection="1">
      <alignment horizontal="center" vertical="top"/>
    </xf>
    <xf numFmtId="0" fontId="17" fillId="9" borderId="7" xfId="11" applyFont="1" applyFill="1" applyBorder="1" applyAlignment="1" applyProtection="1">
      <alignment vertical="top"/>
    </xf>
    <xf numFmtId="0" fontId="17" fillId="9" borderId="7" xfId="11" applyFont="1" applyFill="1" applyBorder="1" applyAlignment="1" applyProtection="1">
      <alignment horizontal="center" vertical="top"/>
    </xf>
    <xf numFmtId="165" fontId="20" fillId="9" borderId="7" xfId="13" applyNumberFormat="1" applyFont="1" applyFill="1" applyBorder="1" applyAlignment="1" applyProtection="1">
      <alignment vertical="top"/>
    </xf>
    <xf numFmtId="165" fontId="20" fillId="3" borderId="7" xfId="13" applyNumberFormat="1" applyFont="1" applyFill="1" applyBorder="1" applyAlignment="1" applyProtection="1">
      <alignment horizontal="right" vertical="top"/>
    </xf>
    <xf numFmtId="0" fontId="19" fillId="9" borderId="7" xfId="11" applyFont="1" applyFill="1" applyBorder="1" applyAlignment="1" applyProtection="1">
      <alignment horizontal="center" vertical="top"/>
    </xf>
    <xf numFmtId="0" fontId="18" fillId="9" borderId="7" xfId="11" applyFont="1" applyFill="1" applyBorder="1" applyAlignment="1" applyProtection="1">
      <alignment vertical="top"/>
    </xf>
    <xf numFmtId="0" fontId="18" fillId="9" borderId="7" xfId="11" applyFont="1" applyFill="1" applyBorder="1" applyAlignment="1" applyProtection="1">
      <alignment horizontal="center" vertical="top"/>
    </xf>
    <xf numFmtId="165" fontId="56" fillId="2" borderId="28" xfId="13" applyNumberFormat="1" applyFont="1" applyFill="1" applyBorder="1" applyAlignment="1" applyProtection="1">
      <alignment vertical="top"/>
    </xf>
    <xf numFmtId="43" fontId="56" fillId="2" borderId="28" xfId="13" applyNumberFormat="1" applyFont="1" applyFill="1" applyBorder="1" applyAlignment="1" applyProtection="1">
      <alignment vertical="top"/>
    </xf>
    <xf numFmtId="165" fontId="57" fillId="9" borderId="7" xfId="13" applyNumberFormat="1" applyFont="1" applyFill="1" applyBorder="1" applyAlignment="1" applyProtection="1">
      <alignment vertical="top"/>
    </xf>
    <xf numFmtId="165" fontId="19" fillId="3" borderId="7" xfId="13" applyNumberFormat="1" applyFont="1" applyFill="1" applyBorder="1" applyAlignment="1" applyProtection="1">
      <alignment horizontal="right" vertical="top"/>
    </xf>
    <xf numFmtId="0" fontId="58" fillId="0" borderId="0" xfId="4" applyFont="1" applyProtection="1"/>
    <xf numFmtId="165" fontId="19" fillId="9" borderId="7" xfId="13" applyNumberFormat="1" applyFont="1" applyFill="1" applyBorder="1" applyAlignment="1" applyProtection="1">
      <alignment vertical="top"/>
    </xf>
    <xf numFmtId="165" fontId="59" fillId="2" borderId="28" xfId="13" applyNumberFormat="1" applyFont="1" applyFill="1" applyBorder="1" applyAlignment="1" applyProtection="1">
      <alignment vertical="top"/>
    </xf>
    <xf numFmtId="165" fontId="56" fillId="0" borderId="28" xfId="13" applyNumberFormat="1" applyFont="1" applyFill="1" applyBorder="1" applyAlignment="1" applyProtection="1">
      <alignment vertical="top"/>
    </xf>
    <xf numFmtId="165" fontId="57" fillId="3" borderId="7" xfId="13" applyNumberFormat="1" applyFont="1" applyFill="1" applyBorder="1" applyAlignment="1" applyProtection="1">
      <alignment horizontal="right" vertical="top"/>
    </xf>
    <xf numFmtId="165" fontId="57" fillId="0" borderId="7" xfId="13" applyNumberFormat="1" applyFont="1" applyFill="1" applyBorder="1" applyAlignment="1" applyProtection="1">
      <alignment vertical="top"/>
    </xf>
    <xf numFmtId="165" fontId="57" fillId="0" borderId="7" xfId="13" applyNumberFormat="1" applyFont="1" applyFill="1" applyBorder="1" applyAlignment="1" applyProtection="1">
      <alignment horizontal="right" vertical="top"/>
    </xf>
    <xf numFmtId="165" fontId="19" fillId="0" borderId="7" xfId="13" applyNumberFormat="1" applyFont="1" applyFill="1" applyBorder="1" applyAlignment="1" applyProtection="1">
      <alignment vertical="top"/>
    </xf>
    <xf numFmtId="165" fontId="18" fillId="9" borderId="7" xfId="13" applyNumberFormat="1" applyFont="1" applyFill="1" applyBorder="1" applyAlignment="1" applyProtection="1">
      <alignment vertical="top"/>
    </xf>
    <xf numFmtId="165" fontId="60" fillId="0" borderId="29" xfId="13" applyNumberFormat="1" applyFont="1" applyFill="1" applyBorder="1" applyAlignment="1" applyProtection="1">
      <alignment vertical="top"/>
    </xf>
    <xf numFmtId="43" fontId="4" fillId="0" borderId="0" xfId="0" applyNumberFormat="1" applyFont="1" applyFill="1" applyBorder="1" applyProtection="1"/>
    <xf numFmtId="43" fontId="4" fillId="0" borderId="30" xfId="0" applyNumberFormat="1" applyFont="1" applyFill="1" applyBorder="1" applyProtection="1"/>
    <xf numFmtId="43" fontId="29" fillId="0" borderId="0" xfId="0" applyNumberFormat="1" applyFont="1" applyFill="1" applyBorder="1" applyProtection="1"/>
    <xf numFmtId="165" fontId="18" fillId="3" borderId="7" xfId="13" applyNumberFormat="1" applyFont="1" applyFill="1" applyBorder="1" applyAlignment="1" applyProtection="1">
      <alignment horizontal="right" vertical="top"/>
    </xf>
    <xf numFmtId="165" fontId="18" fillId="0" borderId="7" xfId="13" applyNumberFormat="1" applyFont="1" applyFill="1" applyBorder="1" applyAlignment="1" applyProtection="1">
      <alignment vertical="top"/>
    </xf>
    <xf numFmtId="0" fontId="19" fillId="9" borderId="7" xfId="11" applyFont="1" applyFill="1" applyBorder="1" applyAlignment="1" applyProtection="1">
      <alignment horizontal="center"/>
    </xf>
    <xf numFmtId="0" fontId="19" fillId="9" borderId="15" xfId="11" applyFont="1" applyFill="1" applyBorder="1" applyAlignment="1" applyProtection="1">
      <alignment horizontal="center" vertical="top"/>
    </xf>
    <xf numFmtId="0" fontId="18" fillId="9" borderId="15" xfId="11" applyFont="1" applyFill="1" applyBorder="1" applyAlignment="1" applyProtection="1">
      <alignment vertical="top"/>
    </xf>
    <xf numFmtId="0" fontId="18" fillId="9" borderId="15" xfId="11" applyFont="1" applyFill="1" applyBorder="1" applyAlignment="1" applyProtection="1">
      <alignment horizontal="center" vertical="top"/>
    </xf>
    <xf numFmtId="165" fontId="19" fillId="9" borderId="15" xfId="13" applyNumberFormat="1" applyFont="1" applyFill="1" applyBorder="1" applyAlignment="1" applyProtection="1">
      <alignment vertical="top"/>
    </xf>
    <xf numFmtId="165" fontId="19" fillId="3" borderId="15" xfId="13" applyNumberFormat="1" applyFont="1" applyFill="1" applyBorder="1" applyAlignment="1" applyProtection="1">
      <alignment horizontal="right" vertical="top"/>
    </xf>
    <xf numFmtId="165" fontId="59" fillId="9" borderId="7" xfId="13" applyNumberFormat="1" applyFont="1" applyFill="1" applyBorder="1" applyAlignment="1" applyProtection="1">
      <alignment vertical="top"/>
    </xf>
    <xf numFmtId="0" fontId="20" fillId="9" borderId="7" xfId="11" applyFont="1" applyFill="1" applyBorder="1" applyAlignment="1" applyProtection="1">
      <alignment horizontal="center"/>
    </xf>
    <xf numFmtId="0" fontId="19" fillId="9" borderId="15" xfId="11" applyFont="1" applyFill="1" applyBorder="1" applyAlignment="1" applyProtection="1">
      <alignment horizontal="center"/>
    </xf>
    <xf numFmtId="165" fontId="59" fillId="2" borderId="28" xfId="13" applyNumberFormat="1" applyFont="1" applyFill="1" applyBorder="1" applyAlignment="1" applyProtection="1"/>
    <xf numFmtId="0" fontId="18" fillId="9" borderId="7" xfId="11" applyFont="1" applyFill="1" applyBorder="1" applyAlignment="1" applyProtection="1">
      <alignment vertical="top" wrapText="1"/>
    </xf>
    <xf numFmtId="165" fontId="61" fillId="9" borderId="7" xfId="13" applyNumberFormat="1" applyFont="1" applyFill="1" applyBorder="1" applyAlignment="1" applyProtection="1">
      <alignment vertical="top"/>
    </xf>
    <xf numFmtId="165" fontId="59" fillId="0" borderId="28" xfId="13" applyNumberFormat="1" applyFont="1" applyFill="1" applyBorder="1" applyAlignment="1" applyProtection="1">
      <alignment vertical="top"/>
    </xf>
    <xf numFmtId="43" fontId="62" fillId="0" borderId="0" xfId="0" applyNumberFormat="1" applyFont="1" applyProtection="1"/>
    <xf numFmtId="165" fontId="63" fillId="2" borderId="28" xfId="13" applyNumberFormat="1" applyFont="1" applyFill="1" applyBorder="1" applyAlignment="1" applyProtection="1">
      <alignment vertical="top"/>
    </xf>
    <xf numFmtId="0" fontId="19" fillId="0" borderId="7" xfId="11" applyFont="1" applyFill="1" applyBorder="1" applyAlignment="1" applyProtection="1">
      <alignment horizontal="center"/>
    </xf>
    <xf numFmtId="0" fontId="18" fillId="0" borderId="7" xfId="11" applyFont="1" applyFill="1" applyBorder="1" applyAlignment="1" applyProtection="1">
      <alignment vertical="top"/>
    </xf>
    <xf numFmtId="0" fontId="18" fillId="0" borderId="7" xfId="11" applyFont="1" applyFill="1" applyBorder="1" applyAlignment="1" applyProtection="1">
      <alignment horizontal="center" vertical="top"/>
    </xf>
    <xf numFmtId="43" fontId="59" fillId="2" borderId="28" xfId="13" applyNumberFormat="1" applyFont="1" applyFill="1" applyBorder="1" applyAlignment="1" applyProtection="1">
      <alignment vertical="top"/>
    </xf>
    <xf numFmtId="43" fontId="63" fillId="2" borderId="28" xfId="13" applyNumberFormat="1" applyFont="1" applyFill="1" applyBorder="1" applyAlignment="1" applyProtection="1">
      <alignment vertical="top"/>
    </xf>
    <xf numFmtId="0" fontId="19" fillId="9" borderId="7" xfId="11" applyFont="1" applyFill="1" applyBorder="1" applyAlignment="1" applyProtection="1">
      <alignment horizontal="center" vertical="center"/>
    </xf>
    <xf numFmtId="0" fontId="18" fillId="9" borderId="7" xfId="11" applyFont="1" applyFill="1" applyBorder="1" applyAlignment="1" applyProtection="1">
      <alignment vertical="center"/>
    </xf>
    <xf numFmtId="165" fontId="59" fillId="43" borderId="29" xfId="13" applyNumberFormat="1" applyFont="1" applyFill="1" applyBorder="1" applyAlignment="1" applyProtection="1">
      <alignment vertical="top"/>
    </xf>
    <xf numFmtId="165" fontId="59" fillId="0" borderId="29" xfId="13" applyNumberFormat="1" applyFont="1" applyFill="1" applyBorder="1" applyAlignment="1" applyProtection="1">
      <alignment vertical="top"/>
    </xf>
    <xf numFmtId="165" fontId="64" fillId="43" borderId="31" xfId="13" applyNumberFormat="1" applyFont="1" applyFill="1" applyBorder="1" applyAlignment="1" applyProtection="1">
      <alignment vertical="top"/>
    </xf>
    <xf numFmtId="0" fontId="18" fillId="44" borderId="7" xfId="11" applyFont="1" applyFill="1" applyBorder="1" applyAlignment="1" applyProtection="1">
      <alignment vertical="top"/>
    </xf>
    <xf numFmtId="0" fontId="18" fillId="44" borderId="7" xfId="11" applyFont="1" applyFill="1" applyBorder="1" applyAlignment="1" applyProtection="1">
      <alignment horizontal="center" vertical="top"/>
    </xf>
    <xf numFmtId="0" fontId="18" fillId="9" borderId="7" xfId="11" applyFont="1" applyFill="1" applyBorder="1" applyAlignment="1" applyProtection="1">
      <alignment horizontal="center" vertical="top" wrapText="1"/>
    </xf>
    <xf numFmtId="0" fontId="57" fillId="9" borderId="7" xfId="11" applyFont="1" applyFill="1" applyBorder="1" applyAlignment="1" applyProtection="1">
      <alignment vertical="top" wrapText="1"/>
    </xf>
    <xf numFmtId="0" fontId="17" fillId="9" borderId="7" xfId="11" applyFont="1" applyFill="1" applyBorder="1" applyAlignment="1" applyProtection="1">
      <alignment horizontal="center" vertical="top" wrapText="1"/>
    </xf>
    <xf numFmtId="0" fontId="17" fillId="9" borderId="7" xfId="11" applyFont="1" applyFill="1" applyBorder="1" applyAlignment="1" applyProtection="1">
      <alignment vertical="top" wrapText="1"/>
    </xf>
    <xf numFmtId="43" fontId="62" fillId="0" borderId="0" xfId="0" applyNumberFormat="1" applyFont="1" applyFill="1" applyBorder="1" applyProtection="1"/>
    <xf numFmtId="165" fontId="65" fillId="43" borderId="29" xfId="13" applyNumberFormat="1" applyFont="1" applyFill="1" applyBorder="1" applyAlignment="1" applyProtection="1">
      <alignment vertical="top"/>
    </xf>
    <xf numFmtId="0" fontId="20" fillId="9" borderId="15" xfId="11" applyFont="1" applyFill="1" applyBorder="1" applyAlignment="1" applyProtection="1">
      <alignment horizontal="center"/>
    </xf>
    <xf numFmtId="0" fontId="17" fillId="9" borderId="15" xfId="11" applyFont="1" applyFill="1" applyBorder="1" applyAlignment="1" applyProtection="1">
      <alignment vertical="top"/>
    </xf>
    <xf numFmtId="0" fontId="17" fillId="9" borderId="15" xfId="11" applyFont="1" applyFill="1" applyBorder="1" applyAlignment="1" applyProtection="1">
      <alignment horizontal="center" vertical="top"/>
    </xf>
    <xf numFmtId="165" fontId="20" fillId="9" borderId="15" xfId="13" applyNumberFormat="1" applyFont="1" applyFill="1" applyBorder="1" applyAlignment="1" applyProtection="1">
      <alignment vertical="top"/>
    </xf>
    <xf numFmtId="165" fontId="20" fillId="3" borderId="15" xfId="13" applyNumberFormat="1" applyFont="1" applyFill="1" applyBorder="1" applyAlignment="1" applyProtection="1">
      <alignment horizontal="right" vertical="top"/>
    </xf>
    <xf numFmtId="165" fontId="63" fillId="43" borderId="29" xfId="13" applyNumberFormat="1" applyFont="1" applyFill="1" applyBorder="1" applyAlignment="1" applyProtection="1">
      <alignment vertical="top"/>
    </xf>
    <xf numFmtId="0" fontId="20" fillId="9" borderId="15" xfId="11" applyFont="1" applyFill="1" applyBorder="1" applyAlignment="1" applyProtection="1">
      <alignment horizontal="center" vertical="top"/>
    </xf>
    <xf numFmtId="0" fontId="19" fillId="9" borderId="15" xfId="0" applyFont="1" applyFill="1" applyBorder="1" applyProtection="1"/>
    <xf numFmtId="0" fontId="7" fillId="9" borderId="0" xfId="4" applyFont="1" applyFill="1" applyAlignment="1" applyProtection="1">
      <alignment horizontal="center"/>
    </xf>
    <xf numFmtId="0" fontId="7" fillId="9" borderId="0" xfId="4" applyFont="1" applyFill="1" applyAlignment="1" applyProtection="1"/>
    <xf numFmtId="0" fontId="7" fillId="9" borderId="0" xfId="4" applyFont="1" applyFill="1" applyProtection="1"/>
    <xf numFmtId="0" fontId="53" fillId="9" borderId="0" xfId="4" applyFont="1" applyFill="1" applyProtection="1"/>
    <xf numFmtId="0" fontId="7" fillId="0" borderId="0" xfId="4" applyFont="1" applyAlignment="1" applyProtection="1">
      <alignment horizontal="center"/>
    </xf>
    <xf numFmtId="0" fontId="7" fillId="0" borderId="0" xfId="4" applyFont="1" applyAlignment="1" applyProtection="1"/>
    <xf numFmtId="0" fontId="7" fillId="0" borderId="0" xfId="4" applyFont="1" applyProtection="1"/>
    <xf numFmtId="0" fontId="53" fillId="0" borderId="0" xfId="4" applyFont="1" applyProtection="1"/>
    <xf numFmtId="0" fontId="9" fillId="4" borderId="0" xfId="0" applyFont="1" applyFill="1" applyBorder="1" applyAlignment="1" applyProtection="1">
      <alignment horizontal="center" vertical="center"/>
    </xf>
    <xf numFmtId="0" fontId="9" fillId="4" borderId="0" xfId="0" applyFont="1" applyFill="1" applyBorder="1" applyAlignment="1" applyProtection="1">
      <alignment vertical="center"/>
    </xf>
    <xf numFmtId="0" fontId="9" fillId="10" borderId="0" xfId="0" applyFont="1" applyFill="1" applyBorder="1" applyAlignment="1" applyProtection="1">
      <alignment horizontal="center" vertical="center"/>
    </xf>
    <xf numFmtId="0" fontId="10" fillId="10" borderId="0" xfId="0" applyFont="1" applyFill="1" applyBorder="1" applyAlignment="1" applyProtection="1">
      <alignment horizontal="center"/>
    </xf>
    <xf numFmtId="0" fontId="9" fillId="10" borderId="0" xfId="0" applyFont="1" applyFill="1" applyBorder="1" applyAlignment="1" applyProtection="1">
      <alignment vertical="center"/>
    </xf>
    <xf numFmtId="0" fontId="8" fillId="12" borderId="0" xfId="0" applyFont="1" applyFill="1" applyBorder="1" applyAlignment="1" applyProtection="1"/>
    <xf numFmtId="0" fontId="8" fillId="12" borderId="12" xfId="0" applyFont="1" applyFill="1" applyBorder="1" applyAlignment="1" applyProtection="1"/>
    <xf numFmtId="0" fontId="4" fillId="3" borderId="12" xfId="4" applyFont="1" applyFill="1" applyBorder="1" applyProtection="1"/>
    <xf numFmtId="0" fontId="8" fillId="11" borderId="0" xfId="0" applyFont="1" applyFill="1" applyBorder="1" applyAlignment="1" applyProtection="1">
      <alignment horizontal="center" vertical="center"/>
    </xf>
    <xf numFmtId="0" fontId="8" fillId="11" borderId="0" xfId="0" applyFont="1" applyFill="1" applyBorder="1" applyAlignment="1" applyProtection="1">
      <alignment horizontal="center"/>
    </xf>
    <xf numFmtId="0" fontId="5" fillId="11" borderId="0" xfId="0" applyFont="1" applyFill="1" applyBorder="1" applyAlignment="1" applyProtection="1">
      <alignment vertical="center"/>
    </xf>
    <xf numFmtId="4" fontId="13" fillId="0" borderId="1" xfId="0" applyNumberFormat="1" applyFont="1" applyFill="1" applyBorder="1" applyProtection="1"/>
    <xf numFmtId="4" fontId="8" fillId="11" borderId="0" xfId="0" applyNumberFormat="1" applyFont="1" applyFill="1" applyBorder="1" applyProtection="1"/>
    <xf numFmtId="0" fontId="4" fillId="11" borderId="12" xfId="4" applyFont="1" applyFill="1" applyBorder="1" applyProtection="1"/>
    <xf numFmtId="0" fontId="13" fillId="12" borderId="0" xfId="0" applyFont="1" applyFill="1" applyBorder="1" applyAlignment="1" applyProtection="1">
      <alignment horizontal="center" vertical="center"/>
    </xf>
    <xf numFmtId="0" fontId="13" fillId="12" borderId="0" xfId="0" applyFont="1" applyFill="1" applyBorder="1" applyAlignment="1" applyProtection="1">
      <alignment vertical="center"/>
    </xf>
    <xf numFmtId="0" fontId="13" fillId="12" borderId="12" xfId="0" applyFont="1" applyFill="1" applyBorder="1" applyAlignment="1" applyProtection="1"/>
    <xf numFmtId="0" fontId="20" fillId="13" borderId="6" xfId="12" applyFont="1" applyFill="1" applyBorder="1" applyAlignment="1" applyProtection="1">
      <alignment horizontal="center" vertical="top"/>
    </xf>
    <xf numFmtId="0" fontId="17" fillId="13" borderId="6" xfId="12" applyFont="1" applyFill="1" applyBorder="1" applyAlignment="1" applyProtection="1">
      <alignment horizontal="center" vertical="center"/>
    </xf>
    <xf numFmtId="0" fontId="17" fillId="13" borderId="6" xfId="12" applyFont="1" applyFill="1" applyBorder="1" applyAlignment="1" applyProtection="1">
      <alignment horizontal="center" vertical="top"/>
    </xf>
    <xf numFmtId="0" fontId="17" fillId="13" borderId="6" xfId="12" applyFont="1" applyFill="1" applyBorder="1" applyAlignment="1" applyProtection="1">
      <alignment vertical="center"/>
    </xf>
    <xf numFmtId="0" fontId="17" fillId="13" borderId="6" xfId="12" applyFont="1" applyFill="1" applyBorder="1" applyAlignment="1" applyProtection="1">
      <alignment vertical="top"/>
    </xf>
    <xf numFmtId="165" fontId="17" fillId="13" borderId="6" xfId="13" applyNumberFormat="1" applyFont="1" applyFill="1" applyBorder="1" applyAlignment="1" applyProtection="1">
      <alignment vertical="top"/>
    </xf>
    <xf numFmtId="165" fontId="17" fillId="9" borderId="6" xfId="13" applyNumberFormat="1" applyFont="1" applyFill="1" applyBorder="1" applyAlignment="1" applyProtection="1">
      <alignment vertical="top"/>
    </xf>
    <xf numFmtId="165" fontId="17" fillId="13" borderId="6" xfId="13" applyNumberFormat="1" applyFont="1" applyFill="1" applyBorder="1" applyAlignment="1" applyProtection="1">
      <alignment horizontal="right" vertical="top"/>
    </xf>
    <xf numFmtId="164" fontId="4" fillId="9" borderId="0" xfId="4" applyNumberFormat="1" applyFill="1"/>
    <xf numFmtId="0" fontId="20" fillId="15" borderId="7" xfId="12" applyFont="1" applyFill="1" applyBorder="1" applyAlignment="1" applyProtection="1">
      <alignment horizontal="center"/>
    </xf>
    <xf numFmtId="0" fontId="17" fillId="15" borderId="7" xfId="12" applyFont="1" applyFill="1" applyBorder="1" applyAlignment="1" applyProtection="1">
      <alignment horizontal="center" vertical="center"/>
    </xf>
    <xf numFmtId="0" fontId="17" fillId="15" borderId="7" xfId="12" applyFont="1" applyFill="1" applyBorder="1" applyAlignment="1" applyProtection="1">
      <alignment horizontal="center" vertical="top"/>
    </xf>
    <xf numFmtId="0" fontId="17" fillId="15" borderId="7" xfId="12" applyFont="1" applyFill="1" applyBorder="1" applyAlignment="1" applyProtection="1">
      <alignment vertical="center"/>
    </xf>
    <xf numFmtId="165" fontId="17" fillId="15" borderId="7" xfId="13" applyNumberFormat="1" applyFont="1" applyFill="1" applyBorder="1" applyAlignment="1" applyProtection="1">
      <alignment vertical="top"/>
    </xf>
    <xf numFmtId="165" fontId="17" fillId="15" borderId="7" xfId="13" applyNumberFormat="1" applyFont="1" applyFill="1" applyBorder="1" applyAlignment="1" applyProtection="1">
      <alignment horizontal="right" vertical="top"/>
    </xf>
    <xf numFmtId="43" fontId="4" fillId="9" borderId="0" xfId="4" applyNumberFormat="1" applyFill="1"/>
    <xf numFmtId="0" fontId="20" fillId="14" borderId="7" xfId="12" applyFont="1" applyFill="1" applyBorder="1" applyAlignment="1" applyProtection="1">
      <alignment horizontal="center" vertical="top"/>
    </xf>
    <xf numFmtId="0" fontId="17" fillId="14" borderId="7" xfId="12" applyFont="1" applyFill="1" applyBorder="1" applyAlignment="1" applyProtection="1">
      <alignment horizontal="center" vertical="center"/>
    </xf>
    <xf numFmtId="0" fontId="17" fillId="14" borderId="7" xfId="12" applyFont="1" applyFill="1" applyBorder="1" applyAlignment="1" applyProtection="1">
      <alignment horizontal="center" vertical="top"/>
    </xf>
    <xf numFmtId="0" fontId="17" fillId="14" borderId="7" xfId="12" applyFont="1" applyFill="1" applyBorder="1" applyAlignment="1" applyProtection="1">
      <alignment vertical="center"/>
    </xf>
    <xf numFmtId="165" fontId="17" fillId="14" borderId="7" xfId="13" applyNumberFormat="1" applyFont="1" applyFill="1" applyBorder="1" applyAlignment="1" applyProtection="1">
      <alignment vertical="top"/>
    </xf>
    <xf numFmtId="165" fontId="17" fillId="14" borderId="7" xfId="13" applyNumberFormat="1" applyFont="1" applyFill="1" applyBorder="1" applyAlignment="1" applyProtection="1">
      <alignment horizontal="right" vertical="top"/>
    </xf>
    <xf numFmtId="0" fontId="20" fillId="9" borderId="7" xfId="12" applyFont="1" applyFill="1" applyBorder="1" applyAlignment="1" applyProtection="1">
      <alignment horizontal="center" vertical="top"/>
    </xf>
    <xf numFmtId="0" fontId="17" fillId="9" borderId="7" xfId="12" applyFont="1" applyFill="1" applyBorder="1" applyAlignment="1" applyProtection="1">
      <alignment horizontal="center" vertical="center"/>
    </xf>
    <xf numFmtId="0" fontId="17" fillId="9" borderId="7" xfId="12" applyFont="1" applyFill="1" applyBorder="1" applyAlignment="1" applyProtection="1">
      <alignment horizontal="center" vertical="top"/>
    </xf>
    <xf numFmtId="0" fontId="17" fillId="9" borderId="7" xfId="12" applyFont="1" applyFill="1" applyBorder="1" applyAlignment="1" applyProtection="1">
      <alignment vertical="center"/>
    </xf>
    <xf numFmtId="165" fontId="17" fillId="9" borderId="7" xfId="13" applyNumberFormat="1" applyFont="1" applyFill="1" applyBorder="1" applyAlignment="1" applyProtection="1">
      <alignment vertical="top"/>
    </xf>
    <xf numFmtId="165" fontId="17" fillId="3" borderId="7" xfId="13" applyNumberFormat="1" applyFont="1" applyFill="1" applyBorder="1" applyAlignment="1" applyProtection="1">
      <alignment horizontal="right" vertical="top"/>
    </xf>
    <xf numFmtId="0" fontId="19" fillId="9" borderId="7" xfId="12" applyFont="1" applyFill="1" applyBorder="1" applyAlignment="1" applyProtection="1">
      <alignment horizontal="center" vertical="top"/>
    </xf>
    <xf numFmtId="0" fontId="18" fillId="9" borderId="7" xfId="12" applyFont="1" applyFill="1" applyBorder="1" applyAlignment="1" applyProtection="1">
      <alignment horizontal="center" vertical="center"/>
    </xf>
    <xf numFmtId="0" fontId="18" fillId="9" borderId="7" xfId="12" applyFont="1" applyFill="1" applyBorder="1" applyAlignment="1" applyProtection="1">
      <alignment horizontal="center" vertical="top"/>
    </xf>
    <xf numFmtId="0" fontId="18" fillId="9" borderId="7" xfId="12" applyFont="1" applyFill="1" applyBorder="1" applyAlignment="1" applyProtection="1">
      <alignment vertical="center"/>
    </xf>
    <xf numFmtId="0" fontId="18" fillId="9" borderId="7" xfId="12" applyFont="1" applyFill="1" applyBorder="1" applyAlignment="1" applyProtection="1">
      <alignment vertical="top"/>
    </xf>
    <xf numFmtId="165" fontId="57" fillId="9" borderId="7" xfId="13" applyNumberFormat="1" applyFont="1" applyFill="1" applyBorder="1" applyAlignment="1" applyProtection="1">
      <alignment vertical="top"/>
      <protection locked="0"/>
    </xf>
    <xf numFmtId="165" fontId="18" fillId="0" borderId="7" xfId="13" applyNumberFormat="1" applyFont="1" applyFill="1" applyBorder="1" applyAlignment="1" applyProtection="1">
      <alignment horizontal="right" vertical="top"/>
    </xf>
    <xf numFmtId="0" fontId="17" fillId="9" borderId="7" xfId="12" applyFont="1" applyFill="1" applyBorder="1" applyAlignment="1" applyProtection="1">
      <alignment vertical="top"/>
    </xf>
    <xf numFmtId="0" fontId="19" fillId="9" borderId="7" xfId="12" applyFont="1" applyFill="1" applyBorder="1" applyAlignment="1" applyProtection="1">
      <alignment horizontal="center"/>
    </xf>
    <xf numFmtId="0" fontId="20" fillId="9" borderId="15" xfId="12" applyFont="1" applyFill="1" applyBorder="1" applyAlignment="1" applyProtection="1">
      <alignment horizontal="center" vertical="top"/>
    </xf>
    <xf numFmtId="0" fontId="17" fillId="9" borderId="15" xfId="12" applyFont="1" applyFill="1" applyBorder="1" applyAlignment="1" applyProtection="1">
      <alignment horizontal="center" vertical="center"/>
    </xf>
    <xf numFmtId="0" fontId="17" fillId="9" borderId="15" xfId="12" applyFont="1" applyFill="1" applyBorder="1" applyAlignment="1" applyProtection="1">
      <alignment horizontal="center" vertical="top"/>
    </xf>
    <xf numFmtId="0" fontId="17" fillId="9" borderId="15" xfId="12" applyFont="1" applyFill="1" applyBorder="1" applyAlignment="1" applyProtection="1">
      <alignment vertical="center"/>
    </xf>
    <xf numFmtId="165" fontId="17" fillId="9" borderId="15" xfId="13" applyNumberFormat="1" applyFont="1" applyFill="1" applyBorder="1" applyAlignment="1" applyProtection="1">
      <alignment vertical="top"/>
    </xf>
    <xf numFmtId="165" fontId="17" fillId="3" borderId="15" xfId="13" applyNumberFormat="1" applyFont="1" applyFill="1" applyBorder="1" applyAlignment="1" applyProtection="1">
      <alignment horizontal="right" vertical="top"/>
    </xf>
    <xf numFmtId="0" fontId="20" fillId="9" borderId="7" xfId="12" applyFont="1" applyFill="1" applyBorder="1" applyAlignment="1" applyProtection="1">
      <alignment horizontal="center"/>
    </xf>
    <xf numFmtId="0" fontId="19" fillId="9" borderId="15" xfId="12" applyFont="1" applyFill="1" applyBorder="1" applyAlignment="1" applyProtection="1">
      <alignment horizontal="center" vertical="top"/>
    </xf>
    <xf numFmtId="0" fontId="18" fillId="9" borderId="15" xfId="12" applyFont="1" applyFill="1" applyBorder="1" applyAlignment="1" applyProtection="1">
      <alignment horizontal="center" vertical="center"/>
    </xf>
    <xf numFmtId="0" fontId="18" fillId="9" borderId="15" xfId="12" applyFont="1" applyFill="1" applyBorder="1" applyAlignment="1" applyProtection="1">
      <alignment horizontal="center" vertical="top"/>
    </xf>
    <xf numFmtId="0" fontId="18" fillId="9" borderId="15" xfId="12" applyFont="1" applyFill="1" applyBorder="1" applyAlignment="1" applyProtection="1">
      <alignment vertical="center"/>
    </xf>
    <xf numFmtId="165" fontId="18" fillId="9" borderId="15" xfId="13" applyNumberFormat="1" applyFont="1" applyFill="1" applyBorder="1" applyAlignment="1" applyProtection="1">
      <alignment vertical="top"/>
    </xf>
    <xf numFmtId="165" fontId="18" fillId="3" borderId="15" xfId="13" applyNumberFormat="1" applyFont="1" applyFill="1" applyBorder="1" applyAlignment="1" applyProtection="1">
      <alignment horizontal="right" vertical="top"/>
    </xf>
    <xf numFmtId="0" fontId="18" fillId="9" borderId="7" xfId="12" applyFont="1" applyFill="1" applyBorder="1" applyAlignment="1" applyProtection="1">
      <alignment vertical="top" wrapText="1"/>
    </xf>
    <xf numFmtId="165" fontId="17" fillId="0" borderId="7" xfId="13" applyNumberFormat="1" applyFont="1" applyFill="1" applyBorder="1" applyAlignment="1" applyProtection="1">
      <alignment vertical="top"/>
    </xf>
    <xf numFmtId="165" fontId="17" fillId="0" borderId="7" xfId="13" applyNumberFormat="1" applyFont="1" applyFill="1" applyBorder="1" applyAlignment="1" applyProtection="1">
      <alignment horizontal="right" vertical="top"/>
    </xf>
    <xf numFmtId="0" fontId="19" fillId="9" borderId="7" xfId="12" applyFont="1" applyFill="1" applyBorder="1" applyAlignment="1" applyProtection="1">
      <alignment horizontal="center" vertical="center"/>
    </xf>
    <xf numFmtId="0" fontId="18" fillId="9" borderId="7" xfId="12" applyFont="1" applyFill="1" applyBorder="1" applyAlignment="1" applyProtection="1">
      <alignment vertical="center" wrapText="1"/>
    </xf>
    <xf numFmtId="0" fontId="18" fillId="9" borderId="7" xfId="12" applyFont="1" applyFill="1" applyBorder="1" applyAlignment="1" applyProtection="1">
      <alignment horizontal="center" vertical="center" wrapText="1"/>
    </xf>
    <xf numFmtId="0" fontId="17" fillId="9" borderId="7" xfId="12" applyFont="1" applyFill="1" applyBorder="1" applyAlignment="1" applyProtection="1">
      <alignment horizontal="center" vertical="top" wrapText="1"/>
    </xf>
    <xf numFmtId="0" fontId="17" fillId="9" borderId="7" xfId="12" applyFont="1" applyFill="1" applyBorder="1" applyAlignment="1" applyProtection="1">
      <alignment horizontal="center" vertical="center" wrapText="1"/>
    </xf>
    <xf numFmtId="0" fontId="17" fillId="9" borderId="7" xfId="12" applyFont="1" applyFill="1" applyBorder="1" applyAlignment="1" applyProtection="1">
      <alignment vertical="center" wrapText="1"/>
    </xf>
    <xf numFmtId="0" fontId="18" fillId="9" borderId="7" xfId="12" applyFont="1" applyFill="1" applyBorder="1" applyAlignment="1" applyProtection="1">
      <alignment horizontal="center" vertical="top" wrapText="1"/>
    </xf>
    <xf numFmtId="165" fontId="18" fillId="14" borderId="7" xfId="13" applyNumberFormat="1" applyFont="1" applyFill="1" applyBorder="1" applyAlignment="1" applyProtection="1">
      <alignment vertical="top"/>
    </xf>
    <xf numFmtId="165" fontId="18" fillId="14" borderId="7" xfId="13" applyNumberFormat="1" applyFont="1" applyFill="1" applyBorder="1" applyAlignment="1" applyProtection="1">
      <alignment horizontal="right" vertical="top"/>
    </xf>
    <xf numFmtId="0" fontId="7" fillId="9" borderId="0" xfId="4" applyFont="1" applyFill="1" applyAlignment="1" applyProtection="1">
      <alignment horizontal="center" vertical="center"/>
    </xf>
    <xf numFmtId="0" fontId="7" fillId="9" borderId="0" xfId="4" applyFont="1" applyFill="1" applyAlignment="1" applyProtection="1">
      <alignment vertical="center"/>
    </xf>
    <xf numFmtId="0" fontId="66" fillId="9" borderId="0" xfId="4" applyFont="1" applyFill="1" applyProtection="1"/>
    <xf numFmtId="0" fontId="4" fillId="9" borderId="0" xfId="4" applyFont="1" applyFill="1" applyProtection="1"/>
    <xf numFmtId="0" fontId="7" fillId="0" borderId="0" xfId="4" applyFont="1" applyAlignment="1" applyProtection="1">
      <alignment horizontal="center" vertical="center"/>
    </xf>
    <xf numFmtId="0" fontId="7" fillId="0" borderId="0" xfId="4" applyFont="1" applyAlignment="1" applyProtection="1">
      <alignment vertical="center"/>
    </xf>
    <xf numFmtId="0" fontId="66" fillId="0" borderId="0" xfId="4" applyFont="1" applyProtection="1"/>
    <xf numFmtId="0" fontId="4" fillId="0" borderId="0" xfId="4" applyFont="1" applyProtection="1"/>
    <xf numFmtId="166" fontId="53" fillId="9" borderId="0" xfId="4" applyNumberFormat="1" applyFont="1" applyFill="1"/>
    <xf numFmtId="0" fontId="9" fillId="11" borderId="13" xfId="0" applyFont="1" applyFill="1" applyBorder="1" applyAlignment="1" applyProtection="1">
      <alignment horizontal="center" vertical="center" wrapText="1"/>
    </xf>
    <xf numFmtId="0" fontId="9" fillId="11" borderId="5" xfId="0" applyFont="1" applyFill="1" applyBorder="1" applyAlignment="1" applyProtection="1">
      <alignment horizontal="center" vertical="center" wrapText="1"/>
    </xf>
    <xf numFmtId="0" fontId="9" fillId="10" borderId="0" xfId="0" applyFont="1" applyFill="1" applyBorder="1" applyAlignment="1" applyProtection="1">
      <alignment horizontal="center"/>
    </xf>
    <xf numFmtId="0" fontId="9" fillId="10" borderId="3" xfId="0" applyFont="1" applyFill="1" applyBorder="1" applyAlignment="1" applyProtection="1">
      <alignment horizontal="center"/>
    </xf>
    <xf numFmtId="0" fontId="9" fillId="4" borderId="0" xfId="0" applyFont="1" applyFill="1" applyBorder="1" applyAlignment="1" applyProtection="1">
      <alignment horizontal="center"/>
    </xf>
    <xf numFmtId="0" fontId="9" fillId="4" borderId="3" xfId="0" applyFont="1" applyFill="1" applyBorder="1" applyAlignment="1" applyProtection="1">
      <alignment horizontal="center"/>
    </xf>
    <xf numFmtId="0" fontId="9" fillId="11" borderId="13" xfId="0" applyFont="1" applyFill="1" applyBorder="1" applyAlignment="1" applyProtection="1">
      <alignment horizontal="center"/>
    </xf>
    <xf numFmtId="0" fontId="9" fillId="8" borderId="0" xfId="6" applyFont="1" applyFill="1" applyBorder="1" applyAlignment="1" applyProtection="1">
      <alignment horizontal="center"/>
    </xf>
    <xf numFmtId="0" fontId="17" fillId="0" borderId="0" xfId="6" applyFont="1" applyFill="1" applyBorder="1" applyAlignment="1">
      <alignment horizontal="center"/>
    </xf>
    <xf numFmtId="0" fontId="41" fillId="0" borderId="0" xfId="6" applyFont="1" applyFill="1" applyBorder="1" applyAlignment="1">
      <alignment horizontal="center"/>
    </xf>
    <xf numFmtId="0" fontId="27" fillId="0" borderId="0" xfId="6" applyFont="1" applyFill="1" applyBorder="1" applyAlignment="1">
      <alignment horizontal="center"/>
    </xf>
    <xf numFmtId="0" fontId="9" fillId="0" borderId="0" xfId="6" applyFont="1" applyFill="1" applyBorder="1" applyAlignment="1">
      <alignment horizontal="center"/>
    </xf>
    <xf numFmtId="0" fontId="9" fillId="4" borderId="0" xfId="6" applyFont="1" applyFill="1" applyBorder="1" applyAlignment="1">
      <alignment horizontal="center"/>
    </xf>
    <xf numFmtId="0" fontId="9" fillId="4" borderId="2" xfId="0" applyFont="1" applyFill="1" applyBorder="1" applyAlignment="1">
      <alignment horizontal="left" vertical="top" wrapText="1"/>
    </xf>
    <xf numFmtId="0" fontId="35" fillId="9" borderId="0" xfId="0" applyFont="1" applyFill="1" applyAlignment="1">
      <alignment horizontal="center"/>
    </xf>
    <xf numFmtId="0" fontId="26" fillId="9" borderId="0" xfId="6" applyFont="1" applyFill="1" applyBorder="1" applyAlignment="1">
      <alignment horizontal="center"/>
    </xf>
    <xf numFmtId="0" fontId="27" fillId="9" borderId="0" xfId="6" applyFont="1" applyFill="1" applyBorder="1" applyAlignment="1">
      <alignment horizontal="center"/>
    </xf>
    <xf numFmtId="0" fontId="9" fillId="9" borderId="0" xfId="6" applyFont="1" applyFill="1" applyBorder="1" applyAlignment="1">
      <alignment horizontal="center"/>
    </xf>
    <xf numFmtId="0" fontId="9" fillId="10" borderId="14" xfId="0" applyFont="1" applyFill="1" applyBorder="1" applyAlignment="1" applyProtection="1">
      <alignment horizontal="left"/>
    </xf>
    <xf numFmtId="0" fontId="17" fillId="0" borderId="4" xfId="0" applyFont="1" applyFill="1" applyBorder="1" applyAlignment="1" applyProtection="1">
      <alignment horizontal="center"/>
    </xf>
    <xf numFmtId="0" fontId="17" fillId="0" borderId="0" xfId="0" applyFont="1" applyFill="1" applyBorder="1" applyAlignment="1" applyProtection="1">
      <alignment horizontal="center"/>
    </xf>
    <xf numFmtId="0" fontId="26" fillId="0" borderId="4" xfId="0" applyFont="1" applyFill="1" applyBorder="1" applyAlignment="1" applyProtection="1">
      <alignment horizontal="center"/>
    </xf>
    <xf numFmtId="0" fontId="26" fillId="0" borderId="0" xfId="0" applyFont="1" applyFill="1" applyBorder="1" applyAlignment="1" applyProtection="1">
      <alignment horizontal="center"/>
    </xf>
    <xf numFmtId="0" fontId="27" fillId="0" borderId="4" xfId="0" applyFont="1" applyFill="1" applyBorder="1" applyAlignment="1" applyProtection="1">
      <alignment horizontal="center"/>
    </xf>
    <xf numFmtId="0" fontId="27" fillId="0" borderId="0" xfId="0" applyFont="1" applyFill="1" applyBorder="1" applyAlignment="1" applyProtection="1">
      <alignment horizontal="center"/>
    </xf>
    <xf numFmtId="0" fontId="9" fillId="0" borderId="11" xfId="0" applyFont="1" applyFill="1" applyBorder="1" applyAlignment="1" applyProtection="1">
      <alignment horizontal="center"/>
    </xf>
    <xf numFmtId="0" fontId="9" fillId="0" borderId="0" xfId="0" applyFont="1" applyFill="1" applyBorder="1" applyAlignment="1" applyProtection="1">
      <alignment horizontal="center"/>
    </xf>
    <xf numFmtId="0" fontId="9" fillId="4" borderId="0" xfId="0" applyFont="1" applyFill="1" applyBorder="1" applyAlignment="1" applyProtection="1">
      <alignment horizontal="left"/>
    </xf>
    <xf numFmtId="0" fontId="55" fillId="11" borderId="6" xfId="12" applyFont="1" applyFill="1" applyBorder="1" applyAlignment="1" applyProtection="1">
      <alignment horizontal="center" vertical="center" wrapText="1"/>
    </xf>
    <xf numFmtId="0" fontId="55" fillId="11" borderId="13" xfId="12" applyFont="1" applyFill="1" applyBorder="1" applyAlignment="1" applyProtection="1">
      <alignment horizontal="center" vertical="center" wrapText="1"/>
    </xf>
    <xf numFmtId="0" fontId="54" fillId="11" borderId="5" xfId="0" applyFont="1" applyFill="1" applyBorder="1" applyAlignment="1" applyProtection="1">
      <alignment horizontal="center" vertical="center"/>
    </xf>
    <xf numFmtId="0" fontId="55" fillId="11" borderId="5" xfId="12" applyFont="1" applyFill="1" applyBorder="1" applyAlignment="1" applyProtection="1">
      <alignment horizontal="center" vertical="center"/>
    </xf>
    <xf numFmtId="0" fontId="54" fillId="11" borderId="5" xfId="0" applyFont="1" applyFill="1" applyBorder="1" applyAlignment="1" applyProtection="1">
      <alignment horizontal="center" vertical="center" wrapText="1"/>
    </xf>
    <xf numFmtId="0" fontId="17" fillId="0" borderId="9" xfId="0" applyFont="1" applyFill="1" applyBorder="1" applyAlignment="1" applyProtection="1">
      <alignment horizontal="center"/>
    </xf>
    <xf numFmtId="0" fontId="17" fillId="0" borderId="10" xfId="0" applyFont="1" applyFill="1" applyBorder="1" applyAlignment="1" applyProtection="1">
      <alignment horizontal="center"/>
    </xf>
    <xf numFmtId="0" fontId="17" fillId="0" borderId="16" xfId="0" applyFont="1" applyFill="1" applyBorder="1" applyAlignment="1" applyProtection="1">
      <alignment horizontal="center"/>
    </xf>
    <xf numFmtId="0" fontId="26" fillId="0" borderId="11" xfId="0" applyFont="1" applyFill="1" applyBorder="1" applyAlignment="1" applyProtection="1">
      <alignment horizontal="center"/>
    </xf>
    <xf numFmtId="0" fontId="26" fillId="0" borderId="12" xfId="0" applyFont="1" applyFill="1" applyBorder="1" applyAlignment="1" applyProtection="1">
      <alignment horizontal="center"/>
    </xf>
    <xf numFmtId="0" fontId="27" fillId="0" borderId="11" xfId="0" applyFont="1" applyFill="1" applyBorder="1" applyAlignment="1" applyProtection="1">
      <alignment horizontal="center"/>
    </xf>
    <xf numFmtId="0" fontId="27" fillId="0" borderId="12" xfId="0" applyFont="1" applyFill="1" applyBorder="1" applyAlignment="1" applyProtection="1">
      <alignment horizontal="center"/>
    </xf>
    <xf numFmtId="0" fontId="9" fillId="0" borderId="12" xfId="0" applyFont="1" applyFill="1" applyBorder="1" applyAlignment="1" applyProtection="1">
      <alignment horizontal="center"/>
    </xf>
    <xf numFmtId="0" fontId="7" fillId="9" borderId="0" xfId="4" applyFont="1" applyFill="1" applyAlignment="1" applyProtection="1">
      <alignment horizontal="left"/>
    </xf>
    <xf numFmtId="0" fontId="9" fillId="4" borderId="11" xfId="0" applyFont="1" applyFill="1" applyBorder="1" applyAlignment="1" applyProtection="1">
      <alignment horizontal="left"/>
    </xf>
    <xf numFmtId="0" fontId="21" fillId="11" borderId="6" xfId="12" applyFont="1" applyFill="1" applyBorder="1" applyAlignment="1" applyProtection="1">
      <alignment horizontal="center" vertical="center"/>
    </xf>
    <xf numFmtId="0" fontId="21" fillId="11" borderId="13" xfId="12" applyFont="1" applyFill="1" applyBorder="1" applyAlignment="1" applyProtection="1">
      <alignment horizontal="center" vertical="center"/>
    </xf>
    <xf numFmtId="0" fontId="9" fillId="10" borderId="0" xfId="0" applyFont="1" applyFill="1" applyBorder="1" applyAlignment="1" applyProtection="1">
      <alignment horizontal="left"/>
    </xf>
    <xf numFmtId="0" fontId="9" fillId="10" borderId="12" xfId="0" applyFont="1" applyFill="1" applyBorder="1" applyAlignment="1" applyProtection="1">
      <alignment horizontal="left"/>
    </xf>
    <xf numFmtId="0" fontId="8" fillId="3" borderId="11" xfId="0" applyFont="1" applyFill="1" applyBorder="1" applyAlignment="1" applyProtection="1">
      <alignment horizontal="left"/>
    </xf>
    <xf numFmtId="0" fontId="8" fillId="3" borderId="0" xfId="0" applyFont="1" applyFill="1" applyBorder="1" applyAlignment="1" applyProtection="1">
      <alignment horizontal="left"/>
    </xf>
    <xf numFmtId="0" fontId="8" fillId="3" borderId="11" xfId="0" applyFont="1" applyFill="1" applyBorder="1" applyAlignment="1" applyProtection="1">
      <alignment horizontal="center"/>
    </xf>
    <xf numFmtId="0" fontId="8" fillId="3" borderId="0" xfId="0" applyFont="1" applyFill="1" applyBorder="1" applyAlignment="1" applyProtection="1">
      <alignment horizontal="center"/>
    </xf>
    <xf numFmtId="0" fontId="8" fillId="3" borderId="11" xfId="11" applyFont="1" applyFill="1" applyBorder="1" applyAlignment="1" applyProtection="1">
      <alignment horizontal="left"/>
    </xf>
    <xf numFmtId="0" fontId="8" fillId="3" borderId="0" xfId="11" applyFont="1" applyFill="1" applyBorder="1" applyAlignment="1" applyProtection="1">
      <alignment horizontal="left"/>
    </xf>
    <xf numFmtId="0" fontId="21" fillId="11" borderId="5" xfId="12" applyFont="1" applyFill="1" applyBorder="1" applyAlignment="1" applyProtection="1">
      <alignment horizontal="center" textRotation="90"/>
    </xf>
    <xf numFmtId="0" fontId="21" fillId="11" borderId="5" xfId="12" applyFont="1" applyFill="1" applyBorder="1" applyAlignment="1" applyProtection="1">
      <alignment textRotation="90"/>
    </xf>
    <xf numFmtId="0" fontId="9" fillId="4" borderId="12" xfId="0" applyFont="1" applyFill="1" applyBorder="1" applyAlignment="1" applyProtection="1">
      <alignment horizontal="left"/>
    </xf>
    <xf numFmtId="0" fontId="15" fillId="12" borderId="11" xfId="0" applyFont="1" applyFill="1" applyBorder="1" applyAlignment="1" applyProtection="1">
      <alignment horizontal="left"/>
    </xf>
    <xf numFmtId="0" fontId="15" fillId="12" borderId="0" xfId="0" applyFont="1" applyFill="1" applyBorder="1" applyAlignment="1" applyProtection="1">
      <alignment horizontal="left"/>
    </xf>
    <xf numFmtId="0" fontId="8" fillId="3" borderId="11" xfId="0" applyFont="1" applyFill="1" applyBorder="1" applyAlignment="1" applyProtection="1"/>
    <xf numFmtId="0" fontId="8" fillId="3" borderId="0" xfId="0" applyFont="1" applyFill="1" applyBorder="1" applyAlignment="1" applyProtection="1"/>
    <xf numFmtId="0" fontId="8" fillId="3" borderId="11" xfId="12" applyFont="1" applyFill="1" applyBorder="1" applyAlignment="1" applyProtection="1">
      <alignment horizontal="left"/>
    </xf>
    <xf numFmtId="0" fontId="8" fillId="3" borderId="0" xfId="12" applyFont="1" applyFill="1" applyBorder="1" applyAlignment="1" applyProtection="1">
      <alignment horizontal="left"/>
    </xf>
    <xf numFmtId="0" fontId="14" fillId="11" borderId="5" xfId="0" applyFont="1" applyFill="1" applyBorder="1" applyAlignment="1" applyProtection="1">
      <alignment horizontal="center" vertical="center" wrapText="1"/>
    </xf>
    <xf numFmtId="0" fontId="21" fillId="11" borderId="6" xfId="12" applyFont="1" applyFill="1" applyBorder="1" applyAlignment="1" applyProtection="1">
      <alignment horizontal="center" vertical="center" wrapText="1"/>
    </xf>
    <xf numFmtId="0" fontId="21" fillId="11" borderId="13" xfId="12" applyFont="1" applyFill="1" applyBorder="1" applyAlignment="1" applyProtection="1">
      <alignment horizontal="center" vertical="center" wrapText="1"/>
    </xf>
    <xf numFmtId="0" fontId="21" fillId="11" borderId="5" xfId="12" applyFont="1" applyFill="1" applyBorder="1" applyAlignment="1" applyProtection="1">
      <alignment horizontal="center" vertical="center" textRotation="90"/>
    </xf>
    <xf numFmtId="0" fontId="21" fillId="11" borderId="5" xfId="12" applyFont="1" applyFill="1" applyBorder="1" applyAlignment="1" applyProtection="1">
      <alignment vertical="center" textRotation="90"/>
    </xf>
  </cellXfs>
  <cellStyles count="14">
    <cellStyle name="Millares 2" xfId="1" xr:uid="{00000000-0005-0000-0000-000000000000}"/>
    <cellStyle name="Millares 2 2" xfId="13" xr:uid="{00000000-0005-0000-0000-000001000000}"/>
    <cellStyle name="Millares 3" xfId="5" xr:uid="{00000000-0005-0000-0000-000002000000}"/>
    <cellStyle name="Normal" xfId="0" builtinId="0"/>
    <cellStyle name="Normal 2" xfId="2" xr:uid="{00000000-0005-0000-0000-000004000000}"/>
    <cellStyle name="Normal 2 2" xfId="3" xr:uid="{00000000-0005-0000-0000-000005000000}"/>
    <cellStyle name="Normal 2 2 2" xfId="12" xr:uid="{00000000-0005-0000-0000-000006000000}"/>
    <cellStyle name="Normal 2 3" xfId="7" xr:uid="{00000000-0005-0000-0000-000007000000}"/>
    <cellStyle name="Normal 2 4" xfId="11" xr:uid="{00000000-0005-0000-0000-000008000000}"/>
    <cellStyle name="Normal 3" xfId="4" xr:uid="{00000000-0005-0000-0000-000009000000}"/>
    <cellStyle name="Normal 4" xfId="6" xr:uid="{00000000-0005-0000-0000-00000A000000}"/>
    <cellStyle name="Normal 4 2" xfId="8" xr:uid="{00000000-0005-0000-0000-00000B000000}"/>
    <cellStyle name="Normal 4 3" xfId="9" xr:uid="{00000000-0005-0000-0000-00000C000000}"/>
    <cellStyle name="Normal 5" xfId="10" xr:uid="{00000000-0005-0000-0000-00000D000000}"/>
  </cellStyles>
  <dxfs count="33">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4" formatCode="#,##0.0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right" vertical="top"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Calibri"/>
        <scheme val="minor"/>
      </font>
      <numFmt numFmtId="3" formatCode="#,##0"/>
      <fill>
        <patternFill patternType="none">
          <fgColor indexed="64"/>
          <bgColor auto="1"/>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scheme val="minor"/>
      </font>
    </dxf>
    <dxf>
      <font>
        <strike val="0"/>
        <outline val="0"/>
        <shadow val="0"/>
        <u val="none"/>
        <vertAlign val="baseline"/>
        <sz val="10"/>
        <color auto="1"/>
        <name val="Calibri"/>
        <scheme val="minor"/>
      </font>
      <numFmt numFmtId="0" formatCode="General"/>
      <fill>
        <patternFill patternType="none">
          <fgColor indexed="64"/>
          <bgColor auto="1"/>
        </patternFill>
      </fill>
    </dxf>
    <dxf>
      <font>
        <strike val="0"/>
        <outline val="0"/>
        <shadow val="0"/>
        <u val="none"/>
        <vertAlign val="baseline"/>
        <sz val="10"/>
        <color auto="1"/>
        <name val="Calibri"/>
        <scheme val="minor"/>
      </font>
    </dxf>
    <dxf>
      <font>
        <strike val="0"/>
        <outline val="0"/>
        <shadow val="0"/>
        <u val="none"/>
        <vertAlign val="baseline"/>
        <sz val="10"/>
        <color auto="1"/>
        <name val="Calibri"/>
        <scheme val="minor"/>
      </font>
      <fill>
        <patternFill patternType="none">
          <fgColor indexed="64"/>
          <bgColor auto="1"/>
        </patternFill>
      </fill>
    </dxf>
    <dxf>
      <font>
        <b/>
        <i val="0"/>
        <strike val="0"/>
        <condense val="0"/>
        <extend val="0"/>
        <outline val="0"/>
        <shadow val="0"/>
        <u val="none"/>
        <vertAlign val="baseline"/>
        <sz val="10"/>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28575</xdr:rowOff>
    </xdr:from>
    <xdr:ext cx="1819275" cy="876473"/>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28575"/>
          <a:ext cx="1819275" cy="87647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47625</xdr:rowOff>
    </xdr:from>
    <xdr:to>
      <xdr:col>0</xdr:col>
      <xdr:colOff>2021681</xdr:colOff>
      <xdr:row>4</xdr:row>
      <xdr:rowOff>157162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oneCellAnchor>
    <xdr:from>
      <xdr:col>1</xdr:col>
      <xdr:colOff>647700</xdr:colOff>
      <xdr:row>118</xdr:row>
      <xdr:rowOff>0</xdr:rowOff>
    </xdr:from>
    <xdr:ext cx="752475" cy="0"/>
    <xdr:pic>
      <xdr:nvPicPr>
        <xdr:cNvPr id="3" name="2 Imagen">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41102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4" name="2 Imagen">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5" name="2 Imagen">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6" name="2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7" name="2 Imagen">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8" name="2 Imagen">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9" name="2 Imagen">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10" name="2 Imagen">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190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11" name="2 Imagen">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1285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12" name="2 Imagen">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3829050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647700</xdr:colOff>
      <xdr:row>118</xdr:row>
      <xdr:rowOff>0</xdr:rowOff>
    </xdr:from>
    <xdr:ext cx="752475" cy="0"/>
    <xdr:pic>
      <xdr:nvPicPr>
        <xdr:cNvPr id="13" name="2 Imagen">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0" y="43957875"/>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190500</xdr:colOff>
      <xdr:row>0</xdr:row>
      <xdr:rowOff>47625</xdr:rowOff>
    </xdr:from>
    <xdr:to>
      <xdr:col>7</xdr:col>
      <xdr:colOff>762000</xdr:colOff>
      <xdr:row>4</xdr:row>
      <xdr:rowOff>157162</xdr:rowOff>
    </xdr:to>
    <xdr:pic>
      <xdr:nvPicPr>
        <xdr:cNvPr id="4" name="Imagen 3">
          <a:extLst>
            <a:ext uri="{FF2B5EF4-FFF2-40B4-BE49-F238E27FC236}">
              <a16:creationId xmlns:a16="http://schemas.microsoft.com/office/drawing/2014/main" id="{BD748410-37AD-4D20-B061-C55B5B09BF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47625"/>
          <a:ext cx="1828800" cy="881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533400</xdr:colOff>
      <xdr:row>7</xdr:row>
      <xdr:rowOff>0</xdr:rowOff>
    </xdr:from>
    <xdr:ext cx="533400" cy="0"/>
    <xdr:pic>
      <xdr:nvPicPr>
        <xdr:cNvPr id="2" name="2 Imagen">
          <a:extLst>
            <a:ext uri="{FF2B5EF4-FFF2-40B4-BE49-F238E27FC236}">
              <a16:creationId xmlns:a16="http://schemas.microsoft.com/office/drawing/2014/main" id="{00000000-0008-0000-0300-000073E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0" y="1133475"/>
          <a:ext cx="533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1819275" cy="876473"/>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2" name="Text Box 6">
          <a:extLst>
            <a:ext uri="{FF2B5EF4-FFF2-40B4-BE49-F238E27FC236}">
              <a16:creationId xmlns:a16="http://schemas.microsoft.com/office/drawing/2014/main" id="{00000000-0008-0000-0400-000006000000}"/>
            </a:ext>
          </a:extLst>
        </xdr:cNvPr>
        <xdr:cNvSpPr txBox="1">
          <a:spLocks noChangeArrowheads="1"/>
        </xdr:cNvSpPr>
      </xdr:nvSpPr>
      <xdr:spPr bwMode="auto">
        <a:xfrm>
          <a:off x="1986280" y="236029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3" name="Text Box 3">
          <a:extLst>
            <a:ext uri="{FF2B5EF4-FFF2-40B4-BE49-F238E27FC236}">
              <a16:creationId xmlns:a16="http://schemas.microsoft.com/office/drawing/2014/main" id="{00000000-0008-0000-0400-000007000000}"/>
            </a:ext>
          </a:extLst>
        </xdr:cNvPr>
        <xdr:cNvSpPr txBox="1">
          <a:spLocks noChangeArrowheads="1"/>
        </xdr:cNvSpPr>
      </xdr:nvSpPr>
      <xdr:spPr bwMode="auto">
        <a:xfrm>
          <a:off x="1984375" y="339642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 name="Text Box 6">
          <a:extLst>
            <a:ext uri="{FF2B5EF4-FFF2-40B4-BE49-F238E27FC236}">
              <a16:creationId xmlns:a16="http://schemas.microsoft.com/office/drawing/2014/main" id="{00000000-0008-0000-0400-000008000000}"/>
            </a:ext>
          </a:extLst>
        </xdr:cNvPr>
        <xdr:cNvSpPr txBox="1">
          <a:spLocks noChangeArrowheads="1"/>
        </xdr:cNvSpPr>
      </xdr:nvSpPr>
      <xdr:spPr bwMode="auto">
        <a:xfrm>
          <a:off x="1986280" y="236029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 name="Text Box 3">
          <a:extLst>
            <a:ext uri="{FF2B5EF4-FFF2-40B4-BE49-F238E27FC236}">
              <a16:creationId xmlns:a16="http://schemas.microsoft.com/office/drawing/2014/main" id="{00000000-0008-0000-0400-000009000000}"/>
            </a:ext>
          </a:extLst>
        </xdr:cNvPr>
        <xdr:cNvSpPr txBox="1">
          <a:spLocks noChangeArrowheads="1"/>
        </xdr:cNvSpPr>
      </xdr:nvSpPr>
      <xdr:spPr bwMode="auto">
        <a:xfrm>
          <a:off x="1984375" y="339642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400-00000A000000}"/>
            </a:ext>
          </a:extLst>
        </xdr:cNvPr>
        <xdr:cNvSpPr txBox="1">
          <a:spLocks noChangeArrowheads="1"/>
        </xdr:cNvSpPr>
      </xdr:nvSpPr>
      <xdr:spPr bwMode="auto">
        <a:xfrm>
          <a:off x="1986280" y="236029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400-00000B000000}"/>
            </a:ext>
          </a:extLst>
        </xdr:cNvPr>
        <xdr:cNvSpPr txBox="1">
          <a:spLocks noChangeArrowheads="1"/>
        </xdr:cNvSpPr>
      </xdr:nvSpPr>
      <xdr:spPr bwMode="auto">
        <a:xfrm>
          <a:off x="1984375" y="339642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400-00000C000000}"/>
            </a:ext>
          </a:extLst>
        </xdr:cNvPr>
        <xdr:cNvSpPr txBox="1">
          <a:spLocks noChangeArrowheads="1"/>
        </xdr:cNvSpPr>
      </xdr:nvSpPr>
      <xdr:spPr bwMode="auto">
        <a:xfrm>
          <a:off x="1986280" y="2360295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400-00000D000000}"/>
            </a:ext>
          </a:extLst>
        </xdr:cNvPr>
        <xdr:cNvSpPr txBox="1">
          <a:spLocks noChangeArrowheads="1"/>
        </xdr:cNvSpPr>
      </xdr:nvSpPr>
      <xdr:spPr bwMode="auto">
        <a:xfrm>
          <a:off x="1984375" y="339642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0" name="Text Box 6">
          <a:extLst>
            <a:ext uri="{FF2B5EF4-FFF2-40B4-BE49-F238E27FC236}">
              <a16:creationId xmlns:a16="http://schemas.microsoft.com/office/drawing/2014/main" id="{00000000-0008-0000-0400-00000E000000}"/>
            </a:ext>
          </a:extLst>
        </xdr:cNvPr>
        <xdr:cNvSpPr txBox="1">
          <a:spLocks noChangeArrowheads="1"/>
        </xdr:cNvSpPr>
      </xdr:nvSpPr>
      <xdr:spPr bwMode="auto">
        <a:xfrm>
          <a:off x="1986280" y="245745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1" name="Text Box 3">
          <a:extLst>
            <a:ext uri="{FF2B5EF4-FFF2-40B4-BE49-F238E27FC236}">
              <a16:creationId xmlns:a16="http://schemas.microsoft.com/office/drawing/2014/main" id="{00000000-0008-0000-0400-00000F000000}"/>
            </a:ext>
          </a:extLst>
        </xdr:cNvPr>
        <xdr:cNvSpPr txBox="1">
          <a:spLocks noChangeArrowheads="1"/>
        </xdr:cNvSpPr>
      </xdr:nvSpPr>
      <xdr:spPr bwMode="auto">
        <a:xfrm>
          <a:off x="1984375" y="365550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2" name="Text Box 6">
          <a:extLst>
            <a:ext uri="{FF2B5EF4-FFF2-40B4-BE49-F238E27FC236}">
              <a16:creationId xmlns:a16="http://schemas.microsoft.com/office/drawing/2014/main" id="{00000000-0008-0000-0400-000010000000}"/>
            </a:ext>
          </a:extLst>
        </xdr:cNvPr>
        <xdr:cNvSpPr txBox="1">
          <a:spLocks noChangeArrowheads="1"/>
        </xdr:cNvSpPr>
      </xdr:nvSpPr>
      <xdr:spPr bwMode="auto">
        <a:xfrm>
          <a:off x="1986280" y="245745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3" name="Text Box 3">
          <a:extLst>
            <a:ext uri="{FF2B5EF4-FFF2-40B4-BE49-F238E27FC236}">
              <a16:creationId xmlns:a16="http://schemas.microsoft.com/office/drawing/2014/main" id="{00000000-0008-0000-0400-000011000000}"/>
            </a:ext>
          </a:extLst>
        </xdr:cNvPr>
        <xdr:cNvSpPr txBox="1">
          <a:spLocks noChangeArrowheads="1"/>
        </xdr:cNvSpPr>
      </xdr:nvSpPr>
      <xdr:spPr bwMode="auto">
        <a:xfrm>
          <a:off x="1984375" y="365550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400-000012000000}"/>
            </a:ext>
          </a:extLst>
        </xdr:cNvPr>
        <xdr:cNvSpPr txBox="1">
          <a:spLocks noChangeArrowheads="1"/>
        </xdr:cNvSpPr>
      </xdr:nvSpPr>
      <xdr:spPr bwMode="auto">
        <a:xfrm>
          <a:off x="1986280" y="245745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400-000013000000}"/>
            </a:ext>
          </a:extLst>
        </xdr:cNvPr>
        <xdr:cNvSpPr txBox="1">
          <a:spLocks noChangeArrowheads="1"/>
        </xdr:cNvSpPr>
      </xdr:nvSpPr>
      <xdr:spPr bwMode="auto">
        <a:xfrm>
          <a:off x="1984375" y="365550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400-000014000000}"/>
            </a:ext>
          </a:extLst>
        </xdr:cNvPr>
        <xdr:cNvSpPr txBox="1">
          <a:spLocks noChangeArrowheads="1"/>
        </xdr:cNvSpPr>
      </xdr:nvSpPr>
      <xdr:spPr bwMode="auto">
        <a:xfrm>
          <a:off x="1986280" y="24574500"/>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400-000015000000}"/>
            </a:ext>
          </a:extLst>
        </xdr:cNvPr>
        <xdr:cNvSpPr txBox="1">
          <a:spLocks noChangeArrowheads="1"/>
        </xdr:cNvSpPr>
      </xdr:nvSpPr>
      <xdr:spPr bwMode="auto">
        <a:xfrm>
          <a:off x="1984375" y="36555045"/>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0</xdr:colOff>
      <xdr:row>0</xdr:row>
      <xdr:rowOff>0</xdr:rowOff>
    </xdr:from>
    <xdr:to>
      <xdr:col>4</xdr:col>
      <xdr:colOff>266700</xdr:colOff>
      <xdr:row>4</xdr:row>
      <xdr:rowOff>76373</xdr:rowOff>
    </xdr:to>
    <xdr:pic>
      <xdr:nvPicPr>
        <xdr:cNvPr id="18" name="Imagen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19275" cy="87647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5080</xdr:colOff>
      <xdr:row>140</xdr:row>
      <xdr:rowOff>0</xdr:rowOff>
    </xdr:from>
    <xdr:to>
      <xdr:col>5</xdr:col>
      <xdr:colOff>150872</xdr:colOff>
      <xdr:row>140</xdr:row>
      <xdr:rowOff>0</xdr:rowOff>
    </xdr:to>
    <xdr:sp macro="" textlink="">
      <xdr:nvSpPr>
        <xdr:cNvPr id="2" name="Text Box 6">
          <a:extLst>
            <a:ext uri="{FF2B5EF4-FFF2-40B4-BE49-F238E27FC236}">
              <a16:creationId xmlns:a16="http://schemas.microsoft.com/office/drawing/2014/main" id="{00000000-0008-0000-0500-000003000000}"/>
            </a:ext>
          </a:extLst>
        </xdr:cNvPr>
        <xdr:cNvSpPr txBox="1">
          <a:spLocks noChangeArrowheads="1"/>
        </xdr:cNvSpPr>
      </xdr:nvSpPr>
      <xdr:spPr bwMode="auto">
        <a:xfrm>
          <a:off x="1748155" y="2368867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3" name="Text Box 3">
          <a:extLst>
            <a:ext uri="{FF2B5EF4-FFF2-40B4-BE49-F238E27FC236}">
              <a16:creationId xmlns:a16="http://schemas.microsoft.com/office/drawing/2014/main" id="{00000000-0008-0000-0500-000004000000}"/>
            </a:ext>
          </a:extLst>
        </xdr:cNvPr>
        <xdr:cNvSpPr txBox="1">
          <a:spLocks noChangeArrowheads="1"/>
        </xdr:cNvSpPr>
      </xdr:nvSpPr>
      <xdr:spPr bwMode="auto">
        <a:xfrm>
          <a:off x="1746250" y="34049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4" name="Text Box 6">
          <a:extLst>
            <a:ext uri="{FF2B5EF4-FFF2-40B4-BE49-F238E27FC236}">
              <a16:creationId xmlns:a16="http://schemas.microsoft.com/office/drawing/2014/main" id="{00000000-0008-0000-0500-000005000000}"/>
            </a:ext>
          </a:extLst>
        </xdr:cNvPr>
        <xdr:cNvSpPr txBox="1">
          <a:spLocks noChangeArrowheads="1"/>
        </xdr:cNvSpPr>
      </xdr:nvSpPr>
      <xdr:spPr bwMode="auto">
        <a:xfrm>
          <a:off x="1748155" y="2368867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5" name="Text Box 3">
          <a:extLst>
            <a:ext uri="{FF2B5EF4-FFF2-40B4-BE49-F238E27FC236}">
              <a16:creationId xmlns:a16="http://schemas.microsoft.com/office/drawing/2014/main" id="{00000000-0008-0000-0500-000006000000}"/>
            </a:ext>
          </a:extLst>
        </xdr:cNvPr>
        <xdr:cNvSpPr txBox="1">
          <a:spLocks noChangeArrowheads="1"/>
        </xdr:cNvSpPr>
      </xdr:nvSpPr>
      <xdr:spPr bwMode="auto">
        <a:xfrm>
          <a:off x="1746250" y="34049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6" name="Text Box 6">
          <a:extLst>
            <a:ext uri="{FF2B5EF4-FFF2-40B4-BE49-F238E27FC236}">
              <a16:creationId xmlns:a16="http://schemas.microsoft.com/office/drawing/2014/main" id="{00000000-0008-0000-0500-000007000000}"/>
            </a:ext>
          </a:extLst>
        </xdr:cNvPr>
        <xdr:cNvSpPr txBox="1">
          <a:spLocks noChangeArrowheads="1"/>
        </xdr:cNvSpPr>
      </xdr:nvSpPr>
      <xdr:spPr bwMode="auto">
        <a:xfrm>
          <a:off x="1748155" y="2368867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7" name="Text Box 3">
          <a:extLst>
            <a:ext uri="{FF2B5EF4-FFF2-40B4-BE49-F238E27FC236}">
              <a16:creationId xmlns:a16="http://schemas.microsoft.com/office/drawing/2014/main" id="{00000000-0008-0000-0500-000008000000}"/>
            </a:ext>
          </a:extLst>
        </xdr:cNvPr>
        <xdr:cNvSpPr txBox="1">
          <a:spLocks noChangeArrowheads="1"/>
        </xdr:cNvSpPr>
      </xdr:nvSpPr>
      <xdr:spPr bwMode="auto">
        <a:xfrm>
          <a:off x="1746250" y="34049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140</xdr:row>
      <xdr:rowOff>0</xdr:rowOff>
    </xdr:from>
    <xdr:to>
      <xdr:col>5</xdr:col>
      <xdr:colOff>150872</xdr:colOff>
      <xdr:row>140</xdr:row>
      <xdr:rowOff>0</xdr:rowOff>
    </xdr:to>
    <xdr:sp macro="" textlink="">
      <xdr:nvSpPr>
        <xdr:cNvPr id="8" name="Text Box 6">
          <a:extLst>
            <a:ext uri="{FF2B5EF4-FFF2-40B4-BE49-F238E27FC236}">
              <a16:creationId xmlns:a16="http://schemas.microsoft.com/office/drawing/2014/main" id="{00000000-0008-0000-0500-000009000000}"/>
            </a:ext>
          </a:extLst>
        </xdr:cNvPr>
        <xdr:cNvSpPr txBox="1">
          <a:spLocks noChangeArrowheads="1"/>
        </xdr:cNvSpPr>
      </xdr:nvSpPr>
      <xdr:spPr bwMode="auto">
        <a:xfrm>
          <a:off x="1748155" y="2368867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203</xdr:row>
      <xdr:rowOff>160020</xdr:rowOff>
    </xdr:from>
    <xdr:to>
      <xdr:col>5</xdr:col>
      <xdr:colOff>407745</xdr:colOff>
      <xdr:row>203</xdr:row>
      <xdr:rowOff>160655</xdr:rowOff>
    </xdr:to>
    <xdr:sp macro="" textlink="">
      <xdr:nvSpPr>
        <xdr:cNvPr id="9" name="Text Box 3">
          <a:extLst>
            <a:ext uri="{FF2B5EF4-FFF2-40B4-BE49-F238E27FC236}">
              <a16:creationId xmlns:a16="http://schemas.microsoft.com/office/drawing/2014/main" id="{00000000-0008-0000-0500-00000A000000}"/>
            </a:ext>
          </a:extLst>
        </xdr:cNvPr>
        <xdr:cNvSpPr txBox="1">
          <a:spLocks noChangeArrowheads="1"/>
        </xdr:cNvSpPr>
      </xdr:nvSpPr>
      <xdr:spPr bwMode="auto">
        <a:xfrm>
          <a:off x="1746250" y="340499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0" name="Text Box 6">
          <a:extLst>
            <a:ext uri="{FF2B5EF4-FFF2-40B4-BE49-F238E27FC236}">
              <a16:creationId xmlns:a16="http://schemas.microsoft.com/office/drawing/2014/main" id="{00000000-0008-0000-0500-00000B000000}"/>
            </a:ext>
          </a:extLst>
        </xdr:cNvPr>
        <xdr:cNvSpPr txBox="1">
          <a:spLocks noChangeArrowheads="1"/>
        </xdr:cNvSpPr>
      </xdr:nvSpPr>
      <xdr:spPr bwMode="auto">
        <a:xfrm>
          <a:off x="1748155" y="246602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1" name="Text Box 3">
          <a:extLst>
            <a:ext uri="{FF2B5EF4-FFF2-40B4-BE49-F238E27FC236}">
              <a16:creationId xmlns:a16="http://schemas.microsoft.com/office/drawing/2014/main" id="{00000000-0008-0000-0500-00000C000000}"/>
            </a:ext>
          </a:extLst>
        </xdr:cNvPr>
        <xdr:cNvSpPr txBox="1">
          <a:spLocks noChangeArrowheads="1"/>
        </xdr:cNvSpPr>
      </xdr:nvSpPr>
      <xdr:spPr bwMode="auto">
        <a:xfrm>
          <a:off x="1746250" y="366407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2" name="Text Box 6">
          <a:extLst>
            <a:ext uri="{FF2B5EF4-FFF2-40B4-BE49-F238E27FC236}">
              <a16:creationId xmlns:a16="http://schemas.microsoft.com/office/drawing/2014/main" id="{00000000-0008-0000-0500-00000D000000}"/>
            </a:ext>
          </a:extLst>
        </xdr:cNvPr>
        <xdr:cNvSpPr txBox="1">
          <a:spLocks noChangeArrowheads="1"/>
        </xdr:cNvSpPr>
      </xdr:nvSpPr>
      <xdr:spPr bwMode="auto">
        <a:xfrm>
          <a:off x="1748155" y="246602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3" name="Text Box 3">
          <a:extLst>
            <a:ext uri="{FF2B5EF4-FFF2-40B4-BE49-F238E27FC236}">
              <a16:creationId xmlns:a16="http://schemas.microsoft.com/office/drawing/2014/main" id="{00000000-0008-0000-0500-00000E000000}"/>
            </a:ext>
          </a:extLst>
        </xdr:cNvPr>
        <xdr:cNvSpPr txBox="1">
          <a:spLocks noChangeArrowheads="1"/>
        </xdr:cNvSpPr>
      </xdr:nvSpPr>
      <xdr:spPr bwMode="auto">
        <a:xfrm>
          <a:off x="1746250" y="366407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4" name="Text Box 6">
          <a:extLst>
            <a:ext uri="{FF2B5EF4-FFF2-40B4-BE49-F238E27FC236}">
              <a16:creationId xmlns:a16="http://schemas.microsoft.com/office/drawing/2014/main" id="{00000000-0008-0000-0500-00000F000000}"/>
            </a:ext>
          </a:extLst>
        </xdr:cNvPr>
        <xdr:cNvSpPr txBox="1">
          <a:spLocks noChangeArrowheads="1"/>
        </xdr:cNvSpPr>
      </xdr:nvSpPr>
      <xdr:spPr bwMode="auto">
        <a:xfrm>
          <a:off x="1748155" y="246602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5" name="Text Box 3">
          <a:extLst>
            <a:ext uri="{FF2B5EF4-FFF2-40B4-BE49-F238E27FC236}">
              <a16:creationId xmlns:a16="http://schemas.microsoft.com/office/drawing/2014/main" id="{00000000-0008-0000-0500-000010000000}"/>
            </a:ext>
          </a:extLst>
        </xdr:cNvPr>
        <xdr:cNvSpPr txBox="1">
          <a:spLocks noChangeArrowheads="1"/>
        </xdr:cNvSpPr>
      </xdr:nvSpPr>
      <xdr:spPr bwMode="auto">
        <a:xfrm>
          <a:off x="1746250" y="366407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5080</xdr:colOff>
      <xdr:row>146</xdr:row>
      <xdr:rowOff>0</xdr:rowOff>
    </xdr:from>
    <xdr:to>
      <xdr:col>5</xdr:col>
      <xdr:colOff>150872</xdr:colOff>
      <xdr:row>146</xdr:row>
      <xdr:rowOff>0</xdr:rowOff>
    </xdr:to>
    <xdr:sp macro="" textlink="">
      <xdr:nvSpPr>
        <xdr:cNvPr id="16" name="Text Box 6">
          <a:extLst>
            <a:ext uri="{FF2B5EF4-FFF2-40B4-BE49-F238E27FC236}">
              <a16:creationId xmlns:a16="http://schemas.microsoft.com/office/drawing/2014/main" id="{00000000-0008-0000-0500-000011000000}"/>
            </a:ext>
          </a:extLst>
        </xdr:cNvPr>
        <xdr:cNvSpPr txBox="1">
          <a:spLocks noChangeArrowheads="1"/>
        </xdr:cNvSpPr>
      </xdr:nvSpPr>
      <xdr:spPr bwMode="auto">
        <a:xfrm>
          <a:off x="1748155" y="24660225"/>
          <a:ext cx="145792" cy="0"/>
        </a:xfrm>
        <a:prstGeom prst="rect">
          <a:avLst/>
        </a:prstGeom>
        <a:noFill/>
        <a:ln w="9525">
          <a:noFill/>
          <a:miter lim="800000"/>
          <a:headEnd/>
          <a:tailEnd/>
        </a:ln>
      </xdr:spPr>
      <xdr:txBody>
        <a:bodyPr vertOverflow="clip" wrap="square" lIns="18288" tIns="18288"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xdr:from>
      <xdr:col>5</xdr:col>
      <xdr:colOff>3175</xdr:colOff>
      <xdr:row>219</xdr:row>
      <xdr:rowOff>160020</xdr:rowOff>
    </xdr:from>
    <xdr:to>
      <xdr:col>5</xdr:col>
      <xdr:colOff>407745</xdr:colOff>
      <xdr:row>219</xdr:row>
      <xdr:rowOff>160655</xdr:rowOff>
    </xdr:to>
    <xdr:sp macro="" textlink="">
      <xdr:nvSpPr>
        <xdr:cNvPr id="17" name="Text Box 3">
          <a:extLst>
            <a:ext uri="{FF2B5EF4-FFF2-40B4-BE49-F238E27FC236}">
              <a16:creationId xmlns:a16="http://schemas.microsoft.com/office/drawing/2014/main" id="{00000000-0008-0000-0500-000012000000}"/>
            </a:ext>
          </a:extLst>
        </xdr:cNvPr>
        <xdr:cNvSpPr txBox="1">
          <a:spLocks noChangeArrowheads="1"/>
        </xdr:cNvSpPr>
      </xdr:nvSpPr>
      <xdr:spPr bwMode="auto">
        <a:xfrm>
          <a:off x="1746250" y="36640770"/>
          <a:ext cx="404570" cy="635"/>
        </a:xfrm>
        <a:prstGeom prst="rect">
          <a:avLst/>
        </a:prstGeom>
        <a:noFill/>
        <a:ln w="9525">
          <a:noFill/>
          <a:miter lim="800000"/>
          <a:headEnd/>
          <a:tailEnd/>
        </a:ln>
      </xdr:spPr>
      <xdr:txBody>
        <a:bodyPr vertOverflow="clip" wrap="square" lIns="27432" tIns="22860" rIns="0" bIns="0" anchor="t" upright="1"/>
        <a:lstStyle/>
        <a:p>
          <a:pPr algn="l" rtl="1">
            <a:defRPr sz="1000"/>
          </a:pPr>
          <a:r>
            <a:rPr lang="es-ES" sz="1000" b="1" i="0" strike="noStrike">
              <a:solidFill>
                <a:srgbClr val="000000"/>
              </a:solidFill>
              <a:latin typeface="Arial"/>
              <a:cs typeface="Arial"/>
            </a:rPr>
            <a:t>De este Año</a:t>
          </a:r>
        </a:p>
      </xdr:txBody>
    </xdr:sp>
    <xdr:clientData/>
  </xdr:twoCellAnchor>
  <xdr:twoCellAnchor editAs="oneCell">
    <xdr:from>
      <xdr:col>0</xdr:col>
      <xdr:colOff>35718</xdr:colOff>
      <xdr:row>0</xdr:row>
      <xdr:rowOff>0</xdr:rowOff>
    </xdr:from>
    <xdr:to>
      <xdr:col>5</xdr:col>
      <xdr:colOff>104774</xdr:colOff>
      <xdr:row>4</xdr:row>
      <xdr:rowOff>66848</xdr:rowOff>
    </xdr:to>
    <xdr:pic>
      <xdr:nvPicPr>
        <xdr:cNvPr id="18" name="Imagen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 y="0"/>
          <a:ext cx="1812131" cy="8669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20Inspiron/Desktop/POA/POA2018/Matriz%20Presupuesto%20PO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ll%20Inspiron/Downloads/Form.%20Presupuesto%20Gerencia%20Area,%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sns2/Desktop/Carpeta%20Taller%20POA%202019%20SRS-GAS-CEAS/Matriz%20POA%202019%20SRS-SN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PPGR1"/>
      <sheetName val="Formulario PPGR2"/>
      <sheetName val="Formulario PPGR3"/>
      <sheetName val="Formulario PPGR4"/>
      <sheetName val="Formulario PPGR5"/>
      <sheetName val="Formulario PPGR6"/>
      <sheetName val="Formulario PPGR7"/>
      <sheetName val="Formulario PPGR8"/>
      <sheetName val="Prov"/>
      <sheetName val="Insumos"/>
      <sheetName val="LSIns"/>
      <sheetName val="Obj"/>
      <sheetName val="Catalogo"/>
      <sheetName val="Matriz Presupuesto POA"/>
      <sheetName val="PPNE2"/>
      <sheetName val="Matriz Presupuesto POA.xlsm"/>
      <sheetName val="Matriz%20Presupuesto%20POA.xlsm"/>
      <sheetName val="Prioridades Directiva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ow r="2">
          <cell r="F2" t="str">
            <v>DISTRITO NACIONAL</v>
          </cell>
        </row>
        <row r="3">
          <cell r="F3" t="str">
            <v>MONTE PLATA</v>
          </cell>
        </row>
        <row r="4">
          <cell r="F4" t="str">
            <v>SANTO DOMINGO</v>
          </cell>
        </row>
        <row r="5">
          <cell r="F5" t="str">
            <v>PERAVIA</v>
          </cell>
        </row>
        <row r="6">
          <cell r="F6" t="str">
            <v>SAN CRISTÓBAL</v>
          </cell>
        </row>
        <row r="7">
          <cell r="F7" t="str">
            <v>SAN JOSÉ DE OCOA</v>
          </cell>
        </row>
        <row r="8">
          <cell r="F8" t="str">
            <v>ESPAILLAT</v>
          </cell>
        </row>
        <row r="9">
          <cell r="F9" t="str">
            <v>PUERTO PLATA</v>
          </cell>
        </row>
        <row r="10">
          <cell r="F10" t="str">
            <v>SANTIAGO</v>
          </cell>
        </row>
        <row r="11">
          <cell r="F11" t="str">
            <v>DUARTE</v>
          </cell>
        </row>
        <row r="12">
          <cell r="F12" t="str">
            <v>HERMANAS MIRABAL</v>
          </cell>
        </row>
        <row r="13">
          <cell r="F13" t="str">
            <v>MARÍA TRINIDAD SÁNCHEZ</v>
          </cell>
        </row>
        <row r="14">
          <cell r="F14" t="str">
            <v>SAMANÁ</v>
          </cell>
        </row>
        <row r="15">
          <cell r="F15" t="str">
            <v>BAHORUCO</v>
          </cell>
        </row>
        <row r="16">
          <cell r="F16" t="str">
            <v>BARAHONA</v>
          </cell>
        </row>
        <row r="17">
          <cell r="F17" t="str">
            <v>INDEPENDENCIA</v>
          </cell>
        </row>
        <row r="18">
          <cell r="F18" t="str">
            <v>PEDERNALES</v>
          </cell>
        </row>
        <row r="19">
          <cell r="F19" t="str">
            <v>EL SEIBO</v>
          </cell>
        </row>
        <row r="20">
          <cell r="F20" t="str">
            <v>HATO MAYOR</v>
          </cell>
        </row>
        <row r="21">
          <cell r="F21" t="str">
            <v>LA ALTAGRACIA</v>
          </cell>
        </row>
        <row r="22">
          <cell r="F22" t="str">
            <v>LA ROMANA</v>
          </cell>
        </row>
        <row r="23">
          <cell r="F23" t="str">
            <v>SAN PEDRO DE MACORÍS</v>
          </cell>
        </row>
        <row r="24">
          <cell r="F24" t="str">
            <v>AZUA</v>
          </cell>
        </row>
        <row r="25">
          <cell r="F25" t="str">
            <v>ELÍAS PIÑA</v>
          </cell>
        </row>
        <row r="26">
          <cell r="F26" t="str">
            <v>SAN JUAN</v>
          </cell>
        </row>
        <row r="27">
          <cell r="F27" t="str">
            <v>DAJABÓN</v>
          </cell>
        </row>
        <row r="28">
          <cell r="F28" t="str">
            <v>MONTECRISTI</v>
          </cell>
        </row>
        <row r="29">
          <cell r="F29" t="str">
            <v>SANTIAGO RODRÍGUEZ</v>
          </cell>
        </row>
        <row r="30">
          <cell r="F30" t="str">
            <v>VALVERDE</v>
          </cell>
        </row>
        <row r="31">
          <cell r="F31" t="str">
            <v>LA VEGA</v>
          </cell>
        </row>
        <row r="32">
          <cell r="F32" t="str">
            <v>MONSEÑOR NOUEL</v>
          </cell>
        </row>
        <row r="33">
          <cell r="F33" t="str">
            <v>SÁNCHEZ RAMÍREZ</v>
          </cell>
        </row>
      </sheetData>
      <sheetData sheetId="9"/>
      <sheetData sheetId="10">
        <row r="5">
          <cell r="B5" t="str">
            <v>Acabados textiles</v>
          </cell>
          <cell r="F5" t="str">
            <v>Anticipo Financiero</v>
          </cell>
        </row>
        <row r="6">
          <cell r="B6" t="str">
            <v>Alimentos y bebidas para personas</v>
          </cell>
          <cell r="F6" t="str">
            <v>Venta de servicios</v>
          </cell>
        </row>
        <row r="7">
          <cell r="B7" t="str">
            <v>Artículos de plástico</v>
          </cell>
          <cell r="F7" t="str">
            <v>Recursos externos</v>
          </cell>
        </row>
        <row r="8">
          <cell r="B8" t="str">
            <v>Electrodomésticos</v>
          </cell>
          <cell r="F8" t="str">
            <v>Nómina</v>
          </cell>
        </row>
        <row r="9">
          <cell r="B9" t="str">
            <v>Equipo de comunicación, telecomunicaciones y señalamiento</v>
          </cell>
        </row>
        <row r="10">
          <cell r="B10" t="str">
            <v xml:space="preserve">Equipo médico y de laboratorio </v>
          </cell>
        </row>
        <row r="11">
          <cell r="B11" t="str">
            <v>Equipos de cómputo</v>
          </cell>
        </row>
        <row r="12">
          <cell r="B12" t="str">
            <v>Equipos de seguridad</v>
          </cell>
        </row>
        <row r="13">
          <cell r="B13" t="str">
            <v>Eventos generales</v>
          </cell>
        </row>
        <row r="14">
          <cell r="B14" t="str">
            <v>Gasoil</v>
          </cell>
        </row>
        <row r="15">
          <cell r="B15" t="str">
            <v>Herramientas menores</v>
          </cell>
        </row>
        <row r="16">
          <cell r="B16" t="str">
            <v>Impresión y encuadernación</v>
          </cell>
          <cell r="F16" t="str">
            <v>Electrodomésticos</v>
          </cell>
        </row>
        <row r="17">
          <cell r="B17" t="str">
            <v>Llantas y neumáticos</v>
          </cell>
          <cell r="F17" t="str">
            <v>Equipos de cómputo</v>
          </cell>
        </row>
        <row r="18">
          <cell r="B18" t="str">
            <v>Mantenimiento y reparación de equipos de transporte, tracción y elevación</v>
          </cell>
          <cell r="F18" t="str">
            <v>Equipos de seguridad</v>
          </cell>
        </row>
        <row r="19">
          <cell r="B19" t="str">
            <v>Mantenimiento y reparación de equipos para computación</v>
          </cell>
          <cell r="F19" t="str">
            <v>Mantenimiento y reparación de equipos de transporte, tracción y elevación</v>
          </cell>
        </row>
        <row r="20">
          <cell r="B20" t="str">
            <v>Mantenimiento y reparación de equipos sanitarios y de laboratorio</v>
          </cell>
          <cell r="F20" t="str">
            <v>Mantenimiento y reparación de equipos para computación</v>
          </cell>
        </row>
        <row r="21">
          <cell r="B21" t="str">
            <v>Mantenimiento y reparación de maquinarias y equipos</v>
          </cell>
          <cell r="F21" t="str">
            <v>Mantenimiento y reparación de equipos sanitarios y de laboratorio</v>
          </cell>
        </row>
        <row r="22">
          <cell r="B22" t="str">
            <v>Mantenimiento y reparación de muebles y equipos de oficina</v>
          </cell>
          <cell r="F22" t="str">
            <v>Mantenimiento y reparación de maquinarias y equipos</v>
          </cell>
        </row>
        <row r="23">
          <cell r="B23" t="str">
            <v>Material para limpieza</v>
          </cell>
          <cell r="F23" t="str">
            <v>Mantenimiento y reparación de muebles y equipos de oficina</v>
          </cell>
        </row>
        <row r="24">
          <cell r="B24" t="str">
            <v>Muebles de alojamiento</v>
          </cell>
          <cell r="F24" t="str">
            <v>Muebles de alojamiento</v>
          </cell>
        </row>
        <row r="25">
          <cell r="B25" t="str">
            <v>Muebles de oficina y estantería</v>
          </cell>
          <cell r="F25" t="str">
            <v>Muebles de oficina y estantería</v>
          </cell>
        </row>
        <row r="26">
          <cell r="B26" t="str">
            <v>Obras menores en edificaciones</v>
          </cell>
          <cell r="F26" t="str">
            <v>Otros equipos</v>
          </cell>
        </row>
        <row r="27">
          <cell r="B27" t="str">
            <v>Otros equipos</v>
          </cell>
          <cell r="F27" t="str">
            <v>Sistemas de aire acondicionado, calefacción y de refrigeración industrial y comercial</v>
          </cell>
        </row>
        <row r="28">
          <cell r="B28" t="str">
            <v>Peaje</v>
          </cell>
          <cell r="F28" t="str">
            <v>Automóviles y camiones</v>
          </cell>
        </row>
        <row r="29">
          <cell r="B29" t="str">
            <v>Pinturas, barnices, lacas, diluyentes y absorbentes para pintura</v>
          </cell>
          <cell r="F29" t="str">
            <v>Carrocerías y remolques</v>
          </cell>
        </row>
        <row r="30">
          <cell r="B30" t="str">
            <v>Productos de artes gráficas</v>
          </cell>
          <cell r="F30" t="str">
            <v>Otros equipos de transporte</v>
          </cell>
        </row>
        <row r="31">
          <cell r="B31" t="str">
            <v>Productos de cemento</v>
          </cell>
        </row>
        <row r="32">
          <cell r="B32" t="str">
            <v>Productos de loza</v>
          </cell>
        </row>
        <row r="33">
          <cell r="B33" t="str">
            <v>Productos de Papel, Cartón e Impresos</v>
          </cell>
        </row>
        <row r="34">
          <cell r="B34" t="str">
            <v>Productos de vidrio</v>
          </cell>
        </row>
        <row r="35">
          <cell r="B35" t="str">
            <v>Productos eléctricos y afines</v>
          </cell>
        </row>
        <row r="36">
          <cell r="B36" t="str">
            <v>Productos medicinales para uso humano</v>
          </cell>
        </row>
        <row r="37">
          <cell r="B37" t="str">
            <v>Productos metálicos y sus derivados</v>
          </cell>
        </row>
        <row r="38">
          <cell r="B38" t="str">
            <v>Productos químicos de uso personal</v>
          </cell>
        </row>
        <row r="39">
          <cell r="B39" t="str">
            <v>Publicidad y propaganda</v>
          </cell>
        </row>
        <row r="40">
          <cell r="B40" t="str">
            <v>Servicios técnicos y profesionales</v>
          </cell>
        </row>
        <row r="41">
          <cell r="B41" t="str">
            <v>Sistemas de aire acondicionado, calefacción y de refrigeración industrial y comercial</v>
          </cell>
        </row>
        <row r="42">
          <cell r="B42" t="str">
            <v>Útiles de cocina y comedor</v>
          </cell>
        </row>
        <row r="43">
          <cell r="B43" t="str">
            <v>Útiles de escritorio, oficina, informática y de enseñanza</v>
          </cell>
        </row>
        <row r="44">
          <cell r="B44" t="str">
            <v>Útiles menores médico-quirúrgicos</v>
          </cell>
        </row>
        <row r="45">
          <cell r="B45" t="str">
            <v>Viáticos dentro del país</v>
          </cell>
        </row>
      </sheetData>
      <sheetData sheetId="11">
        <row r="6">
          <cell r="B6" t="str">
            <v>Le.1 - Fortalecer las capacidades gestoras institucionales del SNS a través de la implementación del Modelo de Gestión, del desarrollo de su organización funcional y de las capacidades e instrumentos necesarios en cada ámbito de gestión</v>
          </cell>
        </row>
        <row r="7">
          <cell r="B7" t="str">
            <v>Le.2 - Desarrollar un modelo de gestión y planificación de los recursos humanos que garantice la disponibilidad de técnicos y profesionales competentes y que fomente un alto rendimiento alineado a los objetivos institucionales</v>
          </cell>
        </row>
        <row r="8">
          <cell r="B8" t="str">
            <v>Le.3 - Desarrollo de la red asistencial del SNS en coherencia con las políticas de Estado en materia de salud y el Modelo de Atención</v>
          </cell>
        </row>
        <row r="9">
          <cell r="B9" t="str">
            <v>Le.4 - Mejora de la provisión de los programas y acciones de salud colectiva, con enfoque en prevención y control de enfermedades evitables</v>
          </cell>
        </row>
      </sheetData>
      <sheetData sheetId="12">
        <row r="3">
          <cell r="B3">
            <v>2017</v>
          </cell>
        </row>
        <row r="4">
          <cell r="B4">
            <v>2018</v>
          </cell>
        </row>
        <row r="5">
          <cell r="B5">
            <v>2019</v>
          </cell>
        </row>
        <row r="6">
          <cell r="B6">
            <v>2020</v>
          </cell>
        </row>
        <row r="10">
          <cell r="B10" t="str">
            <v>SNS - Dirección Central</v>
          </cell>
        </row>
        <row r="11">
          <cell r="B11" t="str">
            <v>R0 - SRS Metropolitano</v>
          </cell>
          <cell r="D11" t="str">
            <v>Almacen</v>
          </cell>
          <cell r="G11" t="str">
            <v>Compra</v>
          </cell>
        </row>
        <row r="12">
          <cell r="B12" t="str">
            <v>R1 - SRS Valdesia</v>
          </cell>
          <cell r="D12" t="str">
            <v>Centro Primer Nivel</v>
          </cell>
          <cell r="G12" t="str">
            <v>Alquiler</v>
          </cell>
        </row>
        <row r="13">
          <cell r="B13" t="str">
            <v>R2 - SRS Norcentral</v>
          </cell>
          <cell r="D13" t="str">
            <v>Centro Diagnóstico</v>
          </cell>
          <cell r="G13" t="str">
            <v>Reparación</v>
          </cell>
        </row>
        <row r="14">
          <cell r="B14" t="str">
            <v>R3 - SRS Nordeste</v>
          </cell>
          <cell r="D14" t="str">
            <v>Gerencia de Área</v>
          </cell>
          <cell r="G14" t="str">
            <v>Mantenimiento</v>
          </cell>
        </row>
        <row r="15">
          <cell r="B15" t="str">
            <v>R4 - SRS Enriquillo</v>
          </cell>
          <cell r="D15" t="str">
            <v>Hospital</v>
          </cell>
        </row>
        <row r="16">
          <cell r="B16" t="str">
            <v>R5 - SRS Este</v>
          </cell>
          <cell r="D16" t="str">
            <v>SRS</v>
          </cell>
        </row>
        <row r="17">
          <cell r="B17" t="str">
            <v>R6 - SRS El Valle</v>
          </cell>
        </row>
        <row r="18">
          <cell r="B18" t="str">
            <v>R7 - SRS Cibao Occidental</v>
          </cell>
        </row>
        <row r="19">
          <cell r="B19" t="str">
            <v>R8 - SRS Cibao Central</v>
          </cell>
          <cell r="G19" t="str">
            <v>Alquiler de edicficio</v>
          </cell>
        </row>
        <row r="20">
          <cell r="G20" t="str">
            <v>Obras menores en edificaciones</v>
          </cell>
        </row>
        <row r="21">
          <cell r="G21" t="str">
            <v>Edificaciones no residenciales</v>
          </cell>
        </row>
        <row r="22">
          <cell r="G22" t="str">
            <v>Instalaciones eléctricas</v>
          </cell>
        </row>
        <row r="23">
          <cell r="G23" t="str">
            <v>Servicios de pinturas y derivados con fines de higienes y embellecimiento</v>
          </cell>
        </row>
        <row r="24">
          <cell r="G24" t="str">
            <v>Mantenimiento y reparación de obras civiles en instalaciones vacias</v>
          </cell>
        </row>
        <row r="130">
          <cell r="G130" t="str">
            <v>Administrativo</v>
          </cell>
        </row>
        <row r="131">
          <cell r="G131" t="str">
            <v>Asistencial</v>
          </cell>
        </row>
        <row r="132">
          <cell r="G132" t="str">
            <v>Atencion a los Usuarios</v>
          </cell>
        </row>
        <row r="133">
          <cell r="G133" t="str">
            <v>Comunicaciones</v>
          </cell>
        </row>
        <row r="134">
          <cell r="G134" t="str">
            <v>Estratégico</v>
          </cell>
        </row>
        <row r="135">
          <cell r="G135" t="str">
            <v>Financiero</v>
          </cell>
        </row>
        <row r="136">
          <cell r="G136" t="str">
            <v>Gestión Humana</v>
          </cell>
        </row>
        <row r="137">
          <cell r="G137" t="str">
            <v>Monitoreo</v>
          </cell>
        </row>
        <row r="138">
          <cell r="G138" t="str">
            <v>Servicios Diagnósticos</v>
          </cell>
        </row>
        <row r="139">
          <cell r="G139" t="str">
            <v>Sistema de Información</v>
          </cell>
        </row>
        <row r="140">
          <cell r="G140" t="str">
            <v>Tecnología</v>
          </cell>
        </row>
        <row r="141">
          <cell r="G141" t="str">
            <v>URGM</v>
          </cell>
        </row>
        <row r="148">
          <cell r="B148" t="str">
            <v>Informe</v>
          </cell>
        </row>
        <row r="149">
          <cell r="B149" t="str">
            <v>Listado de participación</v>
          </cell>
        </row>
        <row r="150">
          <cell r="B150" t="str">
            <v>Fotos</v>
          </cell>
        </row>
        <row r="151">
          <cell r="B151" t="str">
            <v>Agenda</v>
          </cell>
        </row>
        <row r="152">
          <cell r="B152" t="str">
            <v>Plan</v>
          </cell>
        </row>
        <row r="153">
          <cell r="B153" t="str">
            <v>Protocolo</v>
          </cell>
        </row>
        <row r="154">
          <cell r="B154" t="str">
            <v>Manual</v>
          </cell>
        </row>
        <row r="155">
          <cell r="B155" t="str">
            <v>Resolución</v>
          </cell>
        </row>
        <row r="156">
          <cell r="B156" t="str">
            <v>Boletin</v>
          </cell>
        </row>
        <row r="157">
          <cell r="B157" t="str">
            <v>Reporte</v>
          </cell>
        </row>
        <row r="158">
          <cell r="B158" t="str">
            <v>Minuta</v>
          </cell>
        </row>
        <row r="159">
          <cell r="B159" t="str">
            <v>Hoja de supervisión</v>
          </cell>
        </row>
        <row r="160">
          <cell r="B160" t="str">
            <v>Inventario</v>
          </cell>
        </row>
        <row r="161">
          <cell r="B161" t="str">
            <v>Reglamento</v>
          </cell>
        </row>
        <row r="162">
          <cell r="B162" t="str">
            <v>Memoria</v>
          </cell>
        </row>
        <row r="163">
          <cell r="B163" t="str">
            <v>Encuesta</v>
          </cell>
        </row>
        <row r="164">
          <cell r="B164" t="str">
            <v>Registro Digital</v>
          </cell>
        </row>
        <row r="165">
          <cell r="B165" t="str">
            <v>Base de datos</v>
          </cell>
        </row>
        <row r="166">
          <cell r="B166" t="str">
            <v>Otros</v>
          </cell>
        </row>
      </sheetData>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PPGA1"/>
      <sheetName val="Formulario PPGA2"/>
      <sheetName val="Formulario PPGA3"/>
      <sheetName val="Formulario PPGA4"/>
      <sheetName val="Insumos"/>
    </sheetNames>
    <sheetDataSet>
      <sheetData sheetId="0">
        <row r="1">
          <cell r="A1" t="str">
            <v xml:space="preserve">                                                                            "Año del Fomento a la Vivienda"                                                                          </v>
          </cell>
        </row>
      </sheetData>
      <sheetData sheetId="1">
        <row r="6">
          <cell r="B6" t="str">
            <v xml:space="preserve">Valdesia </v>
          </cell>
        </row>
      </sheetData>
      <sheetData sheetId="2"/>
      <sheetData sheetId="3"/>
      <sheetData sheetId="4">
        <row r="2">
          <cell r="C2" t="str">
            <v>Manteles en encajes para bandejas grandes (rectangulares)</v>
          </cell>
        </row>
        <row r="540">
          <cell r="A540" t="str">
            <v>Acabados textiles</v>
          </cell>
        </row>
        <row r="541">
          <cell r="A541" t="str">
            <v>Alimentos y bebidas para personas</v>
          </cell>
        </row>
        <row r="542">
          <cell r="A542" t="str">
            <v>Artículos de plástico</v>
          </cell>
        </row>
        <row r="543">
          <cell r="A543" t="str">
            <v>Automóviles y camiones</v>
          </cell>
        </row>
        <row r="544">
          <cell r="A544" t="str">
            <v>Carrocerías y remolques</v>
          </cell>
        </row>
        <row r="545">
          <cell r="A545" t="str">
            <v>Electrodomésticos</v>
          </cell>
        </row>
        <row r="546">
          <cell r="A546" t="str">
            <v>Equipo de comunicación, telecomunicaciones y señalamiento</v>
          </cell>
        </row>
        <row r="547">
          <cell r="A547" t="str">
            <v>Equipo médico y de laboratorio</v>
          </cell>
        </row>
        <row r="548">
          <cell r="A548" t="str">
            <v>Equipos de cómputo</v>
          </cell>
        </row>
        <row r="549">
          <cell r="A549" t="str">
            <v>Equipos de seguridad</v>
          </cell>
        </row>
        <row r="550">
          <cell r="A550" t="str">
            <v>Eventos generales</v>
          </cell>
        </row>
        <row r="551">
          <cell r="A551" t="str">
            <v>Gasoil</v>
          </cell>
        </row>
        <row r="552">
          <cell r="A552" t="str">
            <v>Herramientas menores</v>
          </cell>
        </row>
        <row r="553">
          <cell r="A553" t="str">
            <v>Impresión y encuadernación</v>
          </cell>
        </row>
        <row r="554">
          <cell r="A554" t="str">
            <v>Llantas y neumáticos</v>
          </cell>
        </row>
        <row r="555">
          <cell r="A555" t="str">
            <v>Mantenimiento y reparación de equipos de transporte, tracción y elevación</v>
          </cell>
        </row>
        <row r="556">
          <cell r="A556" t="str">
            <v>Mantenimiento y reparación de equipos para computación</v>
          </cell>
        </row>
        <row r="557">
          <cell r="A557" t="str">
            <v>Mantenimiento y reparación de equipos sanitarios y de laboratorio</v>
          </cell>
        </row>
        <row r="558">
          <cell r="A558" t="str">
            <v>Mantenimiento y reparación de maquinarias y equipos</v>
          </cell>
        </row>
        <row r="559">
          <cell r="A559" t="str">
            <v>Mantenimiento y reparación de muebles y equipos de oficina</v>
          </cell>
        </row>
        <row r="560">
          <cell r="A560" t="str">
            <v>Material para limpieza</v>
          </cell>
        </row>
        <row r="561">
          <cell r="A561" t="str">
            <v>Muebles de alojamiento</v>
          </cell>
        </row>
        <row r="562">
          <cell r="A562" t="str">
            <v>Muebles de oficina y estantería</v>
          </cell>
        </row>
        <row r="563">
          <cell r="A563" t="str">
            <v>Obras menores en edificaciones</v>
          </cell>
        </row>
        <row r="564">
          <cell r="A564" t="str">
            <v>Otros equipos</v>
          </cell>
        </row>
        <row r="565">
          <cell r="A565" t="str">
            <v>Otros equipos de transporte</v>
          </cell>
        </row>
        <row r="566">
          <cell r="A566" t="str">
            <v>Peaje</v>
          </cell>
        </row>
        <row r="567">
          <cell r="A567" t="str">
            <v>Pinturas, barnices, lacas, diluyentes y absorbentes para pintura</v>
          </cell>
        </row>
        <row r="568">
          <cell r="A568" t="str">
            <v>Productos de artes gráficas</v>
          </cell>
        </row>
        <row r="569">
          <cell r="A569" t="str">
            <v>Productos de cemento</v>
          </cell>
        </row>
        <row r="570">
          <cell r="A570" t="str">
            <v>Productos de loza</v>
          </cell>
        </row>
        <row r="571">
          <cell r="A571" t="str">
            <v>Productos de Papel, Cartón e Impresos</v>
          </cell>
        </row>
        <row r="572">
          <cell r="A572" t="str">
            <v>Productos de vidrio</v>
          </cell>
        </row>
        <row r="573">
          <cell r="A573" t="str">
            <v>Productos eléctricos y afines</v>
          </cell>
        </row>
        <row r="574">
          <cell r="A574" t="str">
            <v>Productos medicinales para uso humano</v>
          </cell>
        </row>
        <row r="575">
          <cell r="A575" t="str">
            <v>Productos metálicos y sus derivados</v>
          </cell>
        </row>
        <row r="576">
          <cell r="A576" t="str">
            <v>Productos químicos de uso personal</v>
          </cell>
        </row>
        <row r="577">
          <cell r="A577" t="str">
            <v>Publicidad y propaganda</v>
          </cell>
        </row>
        <row r="578">
          <cell r="A578" t="str">
            <v>Servicios técnicos y profesionales</v>
          </cell>
        </row>
        <row r="579">
          <cell r="A579" t="str">
            <v>Sistemas de aire acondicionado, calefacción y de refrigeración industrial y comercial</v>
          </cell>
        </row>
        <row r="580">
          <cell r="A580" t="str">
            <v>Útiles de cocina y comedor</v>
          </cell>
        </row>
        <row r="581">
          <cell r="A581" t="str">
            <v>Útiles de escritorio, oficina, informática y de enseñanza</v>
          </cell>
        </row>
        <row r="582">
          <cell r="A582" t="str">
            <v>Útiles menores médico-quirúrgicos</v>
          </cell>
        </row>
        <row r="583">
          <cell r="A583" t="str">
            <v>Viáticos dentro del país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Formulario PPGR1"/>
      <sheetName val="Formulario PPGR2"/>
      <sheetName val="Formulario PPGR3"/>
      <sheetName val="Formulario PPGR4"/>
      <sheetName val="Formulario PPGR5"/>
      <sheetName val="Formulario PPGR6"/>
      <sheetName val="Formulario PPGR7"/>
      <sheetName val="Formulario PPGR8"/>
      <sheetName val="Tablero Indicadores POA"/>
      <sheetName val="Prov"/>
      <sheetName val="LSIns"/>
      <sheetName val="Obj"/>
      <sheetName val="Catalogo"/>
      <sheetName val="Matriz POA 2019 SRS-S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Ilka Gonzalez" id="{0778F004-73EE-4830-BF93-046246B2E738}" userId="6f52ecf1d41c116e"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7:P240" headerRowDxfId="32" dataDxfId="31" totalsRowDxfId="30">
  <autoFilter ref="B7:P240" xr:uid="{00000000-0009-0000-0100-000001000000}"/>
  <tableColumns count="15">
    <tableColumn id="13" xr3:uid="{00000000-0010-0000-0000-00000D000000}" name="ID_Dependendencia" dataDxfId="29" totalsRowDxfId="28">
      <calculatedColumnFormula>IF(Tabla1[[#This Row],[Código_Actividad]]="","",CONCATENATE(Tabla1[[#This Row],[POA]],".",Tabla1[[#This Row],[SRS]],".",Tabla1[[#This Row],[AREA]],".",Tabla1[[#This Row],[TIPO]]))</calculatedColumnFormula>
    </tableColumn>
    <tableColumn id="14" xr3:uid="{00000000-0010-0000-0000-00000E000000}" name="POA" dataDxfId="27" totalsRowDxfId="26">
      <calculatedColumnFormula>IF(Tabla1[[#This Row],[Código_Actividad]]="","",'[3]Formulario PPGR1'!#REF!)</calculatedColumnFormula>
    </tableColumn>
    <tableColumn id="15" xr3:uid="{00000000-0010-0000-0000-00000F000000}" name="SRS" dataDxfId="25" totalsRowDxfId="24">
      <calculatedColumnFormula>IF(Tabla1[[#This Row],[Código_Actividad]]="","",'[3]Formulario PPGR1'!#REF!)</calculatedColumnFormula>
    </tableColumn>
    <tableColumn id="16" xr3:uid="{00000000-0010-0000-0000-000010000000}" name="AREA" dataDxfId="23" totalsRowDxfId="22">
      <calculatedColumnFormula>IF(Tabla1[[#This Row],[Código_Actividad]]="","",'[3]Formulario PPGR1'!#REF!)</calculatedColumnFormula>
    </tableColumn>
    <tableColumn id="17" xr3:uid="{00000000-0010-0000-0000-000011000000}" name="TIPO" dataDxfId="21" totalsRowDxfId="20">
      <calculatedColumnFormula>IF(Tabla1[[#This Row],[Código_Actividad]]="","",'[3]Formulario PPGR1'!#REF!)</calculatedColumnFormula>
    </tableColumn>
    <tableColumn id="1" xr3:uid="{00000000-0010-0000-0000-000001000000}" name="Código_Actividad" totalsRowLabel="Total" dataDxfId="19" totalsRowDxfId="18"/>
    <tableColumn id="2" xr3:uid="{00000000-0010-0000-0000-000002000000}" name="Actividad" dataDxfId="17" totalsRowDxfId="16"/>
    <tableColumn id="3" xr3:uid="{00000000-0010-0000-0000-000003000000}" name="Insumos" dataDxfId="15" totalsRowDxfId="14"/>
    <tableColumn id="11" xr3:uid="{00000000-0010-0000-0000-00000B000000}" name="Descripcion " dataDxfId="13" totalsRowDxfId="12"/>
    <tableColumn id="4" xr3:uid="{00000000-0010-0000-0000-000004000000}" name="Unidad de Medida" dataDxfId="11" totalsRowDxfId="10">
      <calculatedColumnFormula>IFERROR(VLOOKUP(#REF!,#REF!,2,FALSE),"")</calculatedColumnFormula>
    </tableColumn>
    <tableColumn id="5" xr3:uid="{00000000-0010-0000-0000-000005000000}" name="Cantidad de Insumos" dataDxfId="9" totalsRowDxfId="8"/>
    <tableColumn id="6" xr3:uid="{00000000-0010-0000-0000-000006000000}" name="Precio Unitario" dataDxfId="7" totalsRowDxfId="6">
      <calculatedColumnFormula>IFERROR(VLOOKUP(#REF!,#REF!,3,FALSE),"")</calculatedColumnFormula>
    </tableColumn>
    <tableColumn id="7" xr3:uid="{00000000-0010-0000-0000-000007000000}" name="Valor Total" totalsRowFunction="sum" dataDxfId="5" totalsRowDxfId="4">
      <calculatedColumnFormula>+Tabla1[[#This Row],[Cantidad de Insumos]]*Tabla1[[#This Row],[Precio Unitario]]</calculatedColumnFormula>
    </tableColumn>
    <tableColumn id="8" xr3:uid="{00000000-0010-0000-0000-000008000000}" name="Código Presupuestario" dataDxfId="3" totalsRowDxfId="2"/>
    <tableColumn id="9" xr3:uid="{00000000-0010-0000-0000-000009000000}" name="Fuente de Financiamiento" dataDxfId="1" totalsRow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8" dT="2020-07-13T20:12:56.13" personId="{0778F004-73EE-4830-BF93-046246B2E738}" id="{93822E71-8AD6-4CA8-951A-6EE1ECF1FC5A}">
    <text>Inicia siglas del hospital, numeración secuencial del resultado esperado, numeración producto y secuencia actividades para el producto.
Ej.: Hospital Loma Azul
Resultado Esperado 1.1.1 (esta codificación contempla la Línea Estratégica, Objetivo Estratégico y Resultado Esperado)
Producto 1
Actividad 01
Sería: HLA 1.1.1.01</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302"/>
  <sheetViews>
    <sheetView showGridLines="0" workbookViewId="0">
      <selection activeCell="D45" sqref="D45"/>
    </sheetView>
  </sheetViews>
  <sheetFormatPr baseColWidth="10" defaultRowHeight="12.75" x14ac:dyDescent="0.2"/>
  <cols>
    <col min="1" max="1" width="33.42578125" style="2" customWidth="1"/>
    <col min="2" max="3" width="13.5703125" style="2" customWidth="1"/>
    <col min="4" max="4" width="16.140625" style="2" customWidth="1"/>
    <col min="5" max="5" width="15.28515625" style="2" customWidth="1"/>
    <col min="6" max="6" width="13.28515625" style="2" customWidth="1"/>
    <col min="7" max="8" width="13.7109375" style="2" customWidth="1"/>
    <col min="9" max="9" width="13.5703125" style="2" customWidth="1"/>
    <col min="10" max="10" width="11.42578125" style="19"/>
    <col min="11" max="11" width="13.85546875" style="19" customWidth="1"/>
    <col min="12" max="71" width="11.42578125" style="19"/>
  </cols>
  <sheetData>
    <row r="1" spans="1:19" x14ac:dyDescent="0.2">
      <c r="A1" s="236"/>
      <c r="B1" s="328"/>
      <c r="C1" s="328"/>
      <c r="D1" s="328"/>
      <c r="E1" s="328"/>
      <c r="F1" s="328"/>
      <c r="G1" s="328"/>
      <c r="H1" s="328"/>
      <c r="I1" s="328"/>
      <c r="J1" s="284"/>
      <c r="K1" s="284"/>
    </row>
    <row r="2" spans="1:19" ht="15.75" x14ac:dyDescent="0.25">
      <c r="A2" s="236"/>
      <c r="B2" s="327" t="s">
        <v>444</v>
      </c>
      <c r="C2" s="327"/>
      <c r="D2" s="327"/>
      <c r="E2" s="327"/>
      <c r="F2" s="327"/>
      <c r="G2" s="327"/>
      <c r="H2" s="327"/>
      <c r="I2" s="327"/>
      <c r="J2" s="284"/>
      <c r="K2" s="284"/>
    </row>
    <row r="3" spans="1:19" ht="15" x14ac:dyDescent="0.25">
      <c r="A3" s="236"/>
      <c r="B3" s="326" t="s">
        <v>445</v>
      </c>
      <c r="C3" s="326"/>
      <c r="D3" s="326"/>
      <c r="E3" s="326"/>
      <c r="F3" s="326"/>
      <c r="G3" s="326"/>
      <c r="H3" s="326"/>
      <c r="I3" s="326"/>
      <c r="J3" s="284"/>
      <c r="K3" s="284">
        <v>2018</v>
      </c>
      <c r="L3" s="19">
        <v>2019</v>
      </c>
      <c r="M3" s="19">
        <v>2020</v>
      </c>
      <c r="N3" s="19">
        <v>2021</v>
      </c>
    </row>
    <row r="4" spans="1:19" x14ac:dyDescent="0.2">
      <c r="A4" s="236"/>
      <c r="B4" s="26" t="s">
        <v>49</v>
      </c>
      <c r="C4" s="26"/>
      <c r="D4" s="26"/>
      <c r="E4" s="26"/>
      <c r="F4" s="26"/>
      <c r="G4" s="26"/>
      <c r="H4" s="26"/>
      <c r="I4" s="26"/>
      <c r="J4" s="284"/>
      <c r="K4" s="284" t="s">
        <v>446</v>
      </c>
      <c r="L4" s="19" t="s">
        <v>447</v>
      </c>
      <c r="M4" s="19" t="s">
        <v>448</v>
      </c>
      <c r="N4" s="19" t="s">
        <v>449</v>
      </c>
      <c r="O4" s="19" t="s">
        <v>450</v>
      </c>
      <c r="P4" s="19" t="s">
        <v>451</v>
      </c>
      <c r="Q4" s="19" t="s">
        <v>452</v>
      </c>
      <c r="R4" s="19" t="s">
        <v>453</v>
      </c>
      <c r="S4" s="19" t="s">
        <v>454</v>
      </c>
    </row>
    <row r="5" spans="1:19" x14ac:dyDescent="0.2">
      <c r="A5" s="28"/>
      <c r="B5" s="26" t="s">
        <v>455</v>
      </c>
      <c r="C5" s="27">
        <v>2021</v>
      </c>
      <c r="D5" s="26"/>
      <c r="E5" s="236"/>
      <c r="F5" s="27"/>
      <c r="G5" s="28"/>
      <c r="H5" s="28"/>
      <c r="I5" s="237"/>
      <c r="J5" s="284"/>
      <c r="K5" s="284"/>
    </row>
    <row r="6" spans="1:19" x14ac:dyDescent="0.2">
      <c r="A6" s="325" t="s">
        <v>311</v>
      </c>
      <c r="B6" s="587" t="s">
        <v>446</v>
      </c>
      <c r="C6" s="587"/>
      <c r="D6" s="587"/>
      <c r="E6" s="587"/>
      <c r="F6" s="587"/>
      <c r="G6" s="587"/>
      <c r="H6" s="587"/>
      <c r="I6" s="588"/>
      <c r="J6" s="284"/>
      <c r="K6" s="284"/>
    </row>
    <row r="7" spans="1:19" x14ac:dyDescent="0.2">
      <c r="A7" s="324" t="s">
        <v>1098</v>
      </c>
      <c r="B7" s="585" t="s">
        <v>1358</v>
      </c>
      <c r="C7" s="585"/>
      <c r="D7" s="585"/>
      <c r="E7" s="585"/>
      <c r="F7" s="585"/>
      <c r="G7" s="585"/>
      <c r="H7" s="585"/>
      <c r="I7" s="586"/>
      <c r="J7" s="284"/>
      <c r="K7" s="284">
        <v>5</v>
      </c>
    </row>
    <row r="8" spans="1:19" ht="12.75" customHeight="1" x14ac:dyDescent="0.2">
      <c r="A8" s="323" t="s">
        <v>39</v>
      </c>
      <c r="B8" s="583" t="s">
        <v>1</v>
      </c>
      <c r="C8" s="583" t="s">
        <v>1146</v>
      </c>
      <c r="D8" s="583" t="s">
        <v>1147</v>
      </c>
      <c r="E8" s="583" t="s">
        <v>1148</v>
      </c>
      <c r="F8" s="589" t="s">
        <v>44</v>
      </c>
      <c r="G8" s="589"/>
      <c r="H8" s="589"/>
      <c r="I8" s="589"/>
      <c r="J8" s="284"/>
      <c r="K8" s="583" t="s">
        <v>1145</v>
      </c>
    </row>
    <row r="9" spans="1:19" ht="31.5" customHeight="1" x14ac:dyDescent="0.2">
      <c r="A9" s="322"/>
      <c r="B9" s="584"/>
      <c r="C9" s="584"/>
      <c r="D9" s="584"/>
      <c r="E9" s="584"/>
      <c r="F9" s="321" t="s">
        <v>1503</v>
      </c>
      <c r="G9" s="321" t="s">
        <v>1502</v>
      </c>
      <c r="H9" s="321" t="s">
        <v>1501</v>
      </c>
      <c r="I9" s="321" t="s">
        <v>1500</v>
      </c>
      <c r="J9" s="284"/>
      <c r="K9" s="584"/>
    </row>
    <row r="10" spans="1:19" x14ac:dyDescent="0.2">
      <c r="A10" s="308" t="s">
        <v>9</v>
      </c>
      <c r="B10" s="318" t="s">
        <v>10</v>
      </c>
      <c r="C10" s="317">
        <f t="shared" ref="C10:I10" si="0">SUM(C11:C12)</f>
        <v>135006</v>
      </c>
      <c r="D10" s="25">
        <f t="shared" si="0"/>
        <v>117259.20000000001</v>
      </c>
      <c r="E10" s="25">
        <f t="shared" si="0"/>
        <v>103514.8168662291</v>
      </c>
      <c r="F10" s="25">
        <f t="shared" si="0"/>
        <v>24843.556047894985</v>
      </c>
      <c r="G10" s="25">
        <f t="shared" si="0"/>
        <v>25878.704216557275</v>
      </c>
      <c r="H10" s="25">
        <f t="shared" si="0"/>
        <v>27949.000553881859</v>
      </c>
      <c r="I10" s="25">
        <f t="shared" si="0"/>
        <v>24843.556047894985</v>
      </c>
      <c r="J10" s="284"/>
      <c r="K10" s="25">
        <f>SUM(K11:K12)</f>
        <v>48858</v>
      </c>
    </row>
    <row r="11" spans="1:19" x14ac:dyDescent="0.2">
      <c r="A11" s="309" t="s">
        <v>11</v>
      </c>
      <c r="B11" s="309"/>
      <c r="C11" s="297">
        <v>45796</v>
      </c>
      <c r="D11" s="301">
        <f>(K11/5)*12</f>
        <v>46884</v>
      </c>
      <c r="E11" s="300">
        <f>IF(C11="",0,(D11/C11)*D11)</f>
        <v>47997.848196349027</v>
      </c>
      <c r="F11" s="301">
        <f>E11*24%</f>
        <v>11519.483567123765</v>
      </c>
      <c r="G11" s="301">
        <f>E11*25%</f>
        <v>11999.462049087257</v>
      </c>
      <c r="H11" s="301">
        <f>E11*27%</f>
        <v>12959.419013014238</v>
      </c>
      <c r="I11" s="301">
        <f>E11*24%</f>
        <v>11519.483567123765</v>
      </c>
      <c r="J11" s="284"/>
      <c r="K11" s="301">
        <v>19535</v>
      </c>
    </row>
    <row r="12" spans="1:19" x14ac:dyDescent="0.2">
      <c r="A12" s="309" t="s">
        <v>12</v>
      </c>
      <c r="B12" s="309"/>
      <c r="C12" s="297">
        <v>89210</v>
      </c>
      <c r="D12" s="301">
        <f>(K12/5)*12</f>
        <v>70375.200000000012</v>
      </c>
      <c r="E12" s="300">
        <f>IF(C12="",0,(D12/C12)*D12)</f>
        <v>55516.968669880072</v>
      </c>
      <c r="F12" s="301">
        <f>E12*24%</f>
        <v>13324.072480771218</v>
      </c>
      <c r="G12" s="301">
        <f>E12*25%</f>
        <v>13879.242167470018</v>
      </c>
      <c r="H12" s="301">
        <f>E12*27%</f>
        <v>14989.581540867621</v>
      </c>
      <c r="I12" s="301">
        <f>E12*24%</f>
        <v>13324.072480771218</v>
      </c>
      <c r="J12" s="284"/>
      <c r="K12" s="299">
        <v>29323</v>
      </c>
    </row>
    <row r="13" spans="1:19" ht="15" customHeight="1" x14ac:dyDescent="0.2">
      <c r="A13" s="308" t="s">
        <v>13</v>
      </c>
      <c r="B13" s="318" t="s">
        <v>10</v>
      </c>
      <c r="C13" s="317">
        <f>SUM(C14)</f>
        <v>100019</v>
      </c>
      <c r="D13" s="320">
        <f t="shared" ref="D13:I13" si="1">D14</f>
        <v>100588</v>
      </c>
      <c r="E13" s="25">
        <f t="shared" si="1"/>
        <v>101160.23699497095</v>
      </c>
      <c r="F13" s="320">
        <f t="shared" si="1"/>
        <v>24278.456878793029</v>
      </c>
      <c r="G13" s="320">
        <f t="shared" si="1"/>
        <v>25290.059248742738</v>
      </c>
      <c r="H13" s="320">
        <f t="shared" si="1"/>
        <v>27313.26398864216</v>
      </c>
      <c r="I13" s="25">
        <f t="shared" si="1"/>
        <v>24278.456878793029</v>
      </c>
      <c r="J13" s="284"/>
      <c r="K13" s="25">
        <f>K14</f>
        <v>25147</v>
      </c>
    </row>
    <row r="14" spans="1:19" x14ac:dyDescent="0.2">
      <c r="A14" s="309" t="s">
        <v>58</v>
      </c>
      <c r="B14" s="309"/>
      <c r="C14" s="297">
        <v>100019</v>
      </c>
      <c r="D14" s="301">
        <f>+(K14/3)*12</f>
        <v>100588</v>
      </c>
      <c r="E14" s="300">
        <f>IF(C14="",0,(D14/C14)*D14)</f>
        <v>101160.23699497095</v>
      </c>
      <c r="F14" s="299">
        <f>E14*24%</f>
        <v>24278.456878793029</v>
      </c>
      <c r="G14" s="299">
        <f>E14*25%</f>
        <v>25290.059248742738</v>
      </c>
      <c r="H14" s="299">
        <f>E14*27%</f>
        <v>27313.26398864216</v>
      </c>
      <c r="I14" s="299">
        <f>E14*24%</f>
        <v>24278.456878793029</v>
      </c>
      <c r="J14" s="284"/>
      <c r="K14" s="299">
        <v>25147</v>
      </c>
    </row>
    <row r="15" spans="1:19" x14ac:dyDescent="0.2">
      <c r="A15" s="308" t="s">
        <v>5</v>
      </c>
      <c r="B15" s="318" t="s">
        <v>6</v>
      </c>
      <c r="C15" s="317">
        <f t="shared" ref="C15:I15" si="2">SUM(C16:C23)</f>
        <v>26125</v>
      </c>
      <c r="D15" s="25">
        <f t="shared" si="2"/>
        <v>23248</v>
      </c>
      <c r="E15" s="25">
        <f t="shared" si="2"/>
        <v>21585.550198799585</v>
      </c>
      <c r="F15" s="25">
        <f t="shared" si="2"/>
        <v>5180.5320477119012</v>
      </c>
      <c r="G15" s="25">
        <f t="shared" si="2"/>
        <v>5396.3875496998962</v>
      </c>
      <c r="H15" s="25">
        <f t="shared" si="2"/>
        <v>5828.0985536758899</v>
      </c>
      <c r="I15" s="25">
        <f t="shared" si="2"/>
        <v>5180.5320477119012</v>
      </c>
      <c r="J15" s="284"/>
      <c r="K15" s="25">
        <f>SUM(K16:K23)</f>
        <v>9042</v>
      </c>
    </row>
    <row r="16" spans="1:19" x14ac:dyDescent="0.2">
      <c r="A16" s="319" t="s">
        <v>1499</v>
      </c>
      <c r="B16" s="309"/>
      <c r="C16" s="301"/>
      <c r="D16" s="301">
        <f>(K16/7)*12</f>
        <v>0</v>
      </c>
      <c r="E16" s="300">
        <f t="shared" ref="E16:E23" si="3">IF(C16="",0,(D16/C16)*D16)</f>
        <v>0</v>
      </c>
      <c r="F16" s="299">
        <f t="shared" ref="F16:F23" si="4">E16*24%</f>
        <v>0</v>
      </c>
      <c r="G16" s="299">
        <f t="shared" ref="G16:G23" si="5">E16*25%</f>
        <v>0</v>
      </c>
      <c r="H16" s="299">
        <f t="shared" ref="H16:H23" si="6">E16*27%</f>
        <v>0</v>
      </c>
      <c r="I16" s="299">
        <f t="shared" ref="I16:I23" si="7">E16*24%</f>
        <v>0</v>
      </c>
      <c r="J16" s="284"/>
      <c r="K16" s="299">
        <v>0</v>
      </c>
    </row>
    <row r="17" spans="1:11" x14ac:dyDescent="0.2">
      <c r="A17" s="319" t="s">
        <v>7</v>
      </c>
      <c r="B17" s="309"/>
      <c r="C17" s="297">
        <v>8287</v>
      </c>
      <c r="D17" s="301">
        <f>(K17/3)*12</f>
        <v>5304</v>
      </c>
      <c r="E17" s="300">
        <f t="shared" si="3"/>
        <v>3394.7648123567033</v>
      </c>
      <c r="F17" s="299">
        <f t="shared" si="4"/>
        <v>814.74355496560872</v>
      </c>
      <c r="G17" s="299">
        <f t="shared" si="5"/>
        <v>848.69120308917581</v>
      </c>
      <c r="H17" s="299">
        <f t="shared" si="6"/>
        <v>916.58649933630988</v>
      </c>
      <c r="I17" s="299">
        <f t="shared" si="7"/>
        <v>814.74355496560872</v>
      </c>
      <c r="J17" s="284"/>
      <c r="K17" s="299">
        <v>1326</v>
      </c>
    </row>
    <row r="18" spans="1:11" x14ac:dyDescent="0.2">
      <c r="A18" s="319" t="s">
        <v>1498</v>
      </c>
      <c r="B18" s="309"/>
      <c r="C18" s="297">
        <v>13121</v>
      </c>
      <c r="D18" s="301">
        <v>13886</v>
      </c>
      <c r="E18" s="300">
        <f t="shared" si="3"/>
        <v>14695.60216446917</v>
      </c>
      <c r="F18" s="299">
        <f t="shared" si="4"/>
        <v>3526.9445194726009</v>
      </c>
      <c r="G18" s="299">
        <f t="shared" si="5"/>
        <v>3673.9005411172925</v>
      </c>
      <c r="H18" s="299">
        <f t="shared" si="6"/>
        <v>3967.8125844066763</v>
      </c>
      <c r="I18" s="299">
        <f t="shared" si="7"/>
        <v>3526.9445194726009</v>
      </c>
      <c r="J18" s="284"/>
      <c r="K18" s="299">
        <v>5736</v>
      </c>
    </row>
    <row r="19" spans="1:11" x14ac:dyDescent="0.2">
      <c r="A19" s="319" t="s">
        <v>8</v>
      </c>
      <c r="B19" s="309"/>
      <c r="C19" s="297">
        <v>2424</v>
      </c>
      <c r="D19" s="301">
        <v>2131</v>
      </c>
      <c r="E19" s="300">
        <f t="shared" si="3"/>
        <v>1873.4162541254125</v>
      </c>
      <c r="F19" s="299">
        <f t="shared" si="4"/>
        <v>449.61990099009898</v>
      </c>
      <c r="G19" s="299">
        <f t="shared" si="5"/>
        <v>468.35406353135312</v>
      </c>
      <c r="H19" s="299">
        <f t="shared" si="6"/>
        <v>505.82238861386139</v>
      </c>
      <c r="I19" s="299">
        <f t="shared" si="7"/>
        <v>449.61990099009898</v>
      </c>
      <c r="J19" s="284"/>
      <c r="K19" s="299">
        <v>888</v>
      </c>
    </row>
    <row r="20" spans="1:11" x14ac:dyDescent="0.2">
      <c r="A20" s="319" t="s">
        <v>1497</v>
      </c>
      <c r="B20" s="309"/>
      <c r="C20" s="297">
        <v>298</v>
      </c>
      <c r="D20" s="301">
        <v>252</v>
      </c>
      <c r="E20" s="300">
        <f t="shared" si="3"/>
        <v>213.1006711409396</v>
      </c>
      <c r="F20" s="299">
        <f t="shared" si="4"/>
        <v>51.144161073825501</v>
      </c>
      <c r="G20" s="299">
        <f t="shared" si="5"/>
        <v>53.275167785234899</v>
      </c>
      <c r="H20" s="299">
        <f t="shared" si="6"/>
        <v>57.537181208053696</v>
      </c>
      <c r="I20" s="299">
        <f t="shared" si="7"/>
        <v>51.144161073825501</v>
      </c>
      <c r="J20" s="284"/>
      <c r="K20" s="299">
        <v>105</v>
      </c>
    </row>
    <row r="21" spans="1:11" x14ac:dyDescent="0.2">
      <c r="A21" s="319" t="s">
        <v>1496</v>
      </c>
      <c r="B21" s="309"/>
      <c r="C21" s="297">
        <v>159</v>
      </c>
      <c r="D21" s="301">
        <v>115</v>
      </c>
      <c r="E21" s="300">
        <f t="shared" si="3"/>
        <v>83.176100628930811</v>
      </c>
      <c r="F21" s="299">
        <f t="shared" si="4"/>
        <v>19.962264150943394</v>
      </c>
      <c r="G21" s="299">
        <f t="shared" si="5"/>
        <v>20.794025157232703</v>
      </c>
      <c r="H21" s="299">
        <f t="shared" si="6"/>
        <v>22.45754716981132</v>
      </c>
      <c r="I21" s="299">
        <f t="shared" si="7"/>
        <v>19.962264150943394</v>
      </c>
      <c r="J21" s="284"/>
      <c r="K21" s="299">
        <v>48</v>
      </c>
    </row>
    <row r="22" spans="1:11" x14ac:dyDescent="0.2">
      <c r="A22" s="319" t="s">
        <v>1495</v>
      </c>
      <c r="B22" s="309"/>
      <c r="C22" s="297">
        <v>1836</v>
      </c>
      <c r="D22" s="301">
        <v>1560</v>
      </c>
      <c r="E22" s="300">
        <f t="shared" si="3"/>
        <v>1325.4901960784314</v>
      </c>
      <c r="F22" s="299">
        <f t="shared" si="4"/>
        <v>318.11764705882354</v>
      </c>
      <c r="G22" s="299">
        <f t="shared" si="5"/>
        <v>331.37254901960785</v>
      </c>
      <c r="H22" s="299">
        <f t="shared" si="6"/>
        <v>357.88235294117652</v>
      </c>
      <c r="I22" s="299">
        <f t="shared" si="7"/>
        <v>318.11764705882354</v>
      </c>
      <c r="J22" s="284"/>
      <c r="K22" s="299">
        <v>650</v>
      </c>
    </row>
    <row r="23" spans="1:11" x14ac:dyDescent="0.2">
      <c r="A23" s="319" t="s">
        <v>1494</v>
      </c>
      <c r="B23" s="309"/>
      <c r="C23" s="297"/>
      <c r="D23" s="301"/>
      <c r="E23" s="300">
        <f t="shared" si="3"/>
        <v>0</v>
      </c>
      <c r="F23" s="299">
        <f t="shared" si="4"/>
        <v>0</v>
      </c>
      <c r="G23" s="299">
        <f t="shared" si="5"/>
        <v>0</v>
      </c>
      <c r="H23" s="299">
        <f t="shared" si="6"/>
        <v>0</v>
      </c>
      <c r="I23" s="299">
        <f t="shared" si="7"/>
        <v>0</v>
      </c>
      <c r="J23" s="284"/>
      <c r="K23" s="299">
        <v>289</v>
      </c>
    </row>
    <row r="24" spans="1:11" x14ac:dyDescent="0.2">
      <c r="A24" s="308" t="s">
        <v>40</v>
      </c>
      <c r="B24" s="318"/>
      <c r="C24" s="317">
        <f t="shared" ref="C24:I24" si="8">SUM(C25:C29)</f>
        <v>329443</v>
      </c>
      <c r="D24" s="25">
        <f t="shared" si="8"/>
        <v>498810</v>
      </c>
      <c r="E24" s="25">
        <f t="shared" si="8"/>
        <v>767371.84937849012</v>
      </c>
      <c r="F24" s="25">
        <f t="shared" si="8"/>
        <v>186437.15101778076</v>
      </c>
      <c r="G24" s="25">
        <f t="shared" si="8"/>
        <v>194205.36564352165</v>
      </c>
      <c r="H24" s="25">
        <f t="shared" si="8"/>
        <v>209741.79489500338</v>
      </c>
      <c r="I24" s="25">
        <f t="shared" si="8"/>
        <v>186437.15101778076</v>
      </c>
      <c r="J24" s="284"/>
      <c r="K24" s="25">
        <f>SUM(K25:K29)</f>
        <v>207837</v>
      </c>
    </row>
    <row r="25" spans="1:11" x14ac:dyDescent="0.2">
      <c r="A25" s="309" t="s">
        <v>41</v>
      </c>
      <c r="B25" s="309" t="s">
        <v>45</v>
      </c>
      <c r="C25" s="297">
        <v>281978</v>
      </c>
      <c r="D25" s="301">
        <v>440556</v>
      </c>
      <c r="E25" s="300">
        <f t="shared" ref="E25:E33" si="9">IF(C25="",0,(D25/C25)*D25)</f>
        <v>688314.65268921689</v>
      </c>
      <c r="F25" s="299">
        <f>E25*24%</f>
        <v>165195.51664541205</v>
      </c>
      <c r="G25" s="299">
        <f>E25*25%</f>
        <v>172078.66317230422</v>
      </c>
      <c r="H25" s="299">
        <f>E25*27%</f>
        <v>185844.95622608857</v>
      </c>
      <c r="I25" s="299">
        <f>E25*24%</f>
        <v>165195.51664541205</v>
      </c>
      <c r="J25" s="284"/>
      <c r="K25" s="299">
        <v>183565</v>
      </c>
    </row>
    <row r="26" spans="1:11" x14ac:dyDescent="0.2">
      <c r="A26" s="309" t="s">
        <v>1493</v>
      </c>
      <c r="B26" s="309" t="s">
        <v>45</v>
      </c>
      <c r="C26" s="297">
        <v>4406</v>
      </c>
      <c r="D26" s="301">
        <v>9115</v>
      </c>
      <c r="E26" s="300">
        <f t="shared" si="9"/>
        <v>18856.837267362687</v>
      </c>
      <c r="F26" s="299">
        <f>E26*24%</f>
        <v>4525.6409441670448</v>
      </c>
      <c r="G26" s="299">
        <f>E26*25%</f>
        <v>4714.2093168406718</v>
      </c>
      <c r="H26" s="299">
        <f>E26*27%</f>
        <v>5091.3460621879258</v>
      </c>
      <c r="I26" s="299">
        <f>E26*24%</f>
        <v>4525.6409441670448</v>
      </c>
      <c r="J26" s="284"/>
      <c r="K26" s="299">
        <v>3798</v>
      </c>
    </row>
    <row r="27" spans="1:11" x14ac:dyDescent="0.2">
      <c r="A27" s="309" t="s">
        <v>1492</v>
      </c>
      <c r="B27" s="309" t="s">
        <v>45</v>
      </c>
      <c r="C27" s="297">
        <v>227</v>
      </c>
      <c r="D27" s="301">
        <v>377</v>
      </c>
      <c r="E27" s="300">
        <f t="shared" si="9"/>
        <v>626.11894273127757</v>
      </c>
      <c r="F27" s="299">
        <f>E27*24%</f>
        <v>150.26854625550661</v>
      </c>
      <c r="G27" s="299">
        <f>E27*25%</f>
        <v>156.52973568281939</v>
      </c>
      <c r="H27" s="299">
        <f>E27*27%</f>
        <v>169.05211453744496</v>
      </c>
      <c r="I27" s="299">
        <f>E27*24%</f>
        <v>150.26854625550661</v>
      </c>
      <c r="J27" s="284"/>
      <c r="K27" s="299">
        <v>157</v>
      </c>
    </row>
    <row r="28" spans="1:11" x14ac:dyDescent="0.2">
      <c r="A28" s="309" t="s">
        <v>1491</v>
      </c>
      <c r="B28" s="309" t="s">
        <v>45</v>
      </c>
      <c r="C28" s="297">
        <v>3762</v>
      </c>
      <c r="D28" s="301">
        <v>8016</v>
      </c>
      <c r="E28" s="300">
        <f t="shared" si="9"/>
        <v>17080.344497607657</v>
      </c>
      <c r="F28" s="299">
        <f>E28*24%</f>
        <v>4099.2826794258372</v>
      </c>
      <c r="G28" s="299">
        <f>E28*25%</f>
        <v>4270.0861244019143</v>
      </c>
      <c r="H28" s="299">
        <f>E28*27%</f>
        <v>4611.6930143540676</v>
      </c>
      <c r="I28" s="299">
        <f>E28*24%</f>
        <v>4099.2826794258372</v>
      </c>
      <c r="J28" s="284"/>
      <c r="K28" s="299">
        <v>3340</v>
      </c>
    </row>
    <row r="29" spans="1:11" x14ac:dyDescent="0.2">
      <c r="A29" s="316" t="s">
        <v>1490</v>
      </c>
      <c r="B29" s="316"/>
      <c r="C29" s="315">
        <f>SUM(C30:C33)</f>
        <v>39070</v>
      </c>
      <c r="D29" s="315">
        <f>SUM(D30:D33)</f>
        <v>40746</v>
      </c>
      <c r="E29" s="314">
        <f t="shared" si="9"/>
        <v>42493.895981571543</v>
      </c>
      <c r="F29" s="313">
        <f>SUM(F30:F33)</f>
        <v>12466.442202520309</v>
      </c>
      <c r="G29" s="313">
        <f>SUM(G30:G33)</f>
        <v>12985.87729429199</v>
      </c>
      <c r="H29" s="313">
        <f>SUM(H30:H33)</f>
        <v>14024.74747783535</v>
      </c>
      <c r="I29" s="313">
        <f>SUM(I30:I33)</f>
        <v>12466.442202520309</v>
      </c>
      <c r="J29" s="312"/>
      <c r="K29" s="311">
        <f>SUM(K30:K33)</f>
        <v>16977</v>
      </c>
    </row>
    <row r="30" spans="1:11" x14ac:dyDescent="0.2">
      <c r="A30" s="309" t="s">
        <v>1489</v>
      </c>
      <c r="B30" s="309" t="s">
        <v>14</v>
      </c>
      <c r="C30" s="297">
        <v>17765</v>
      </c>
      <c r="D30" s="301">
        <v>11717</v>
      </c>
      <c r="E30" s="300">
        <f t="shared" si="9"/>
        <v>7728.0095130875316</v>
      </c>
      <c r="F30" s="299">
        <f>E30*24%</f>
        <v>1854.7222831410074</v>
      </c>
      <c r="G30" s="299">
        <f>E30*25%</f>
        <v>1932.0023782718829</v>
      </c>
      <c r="H30" s="299">
        <f>E30*27%</f>
        <v>2086.5625685336336</v>
      </c>
      <c r="I30" s="299">
        <f>E30*24%</f>
        <v>1854.7222831410074</v>
      </c>
      <c r="J30" s="284"/>
      <c r="K30" s="298">
        <v>4882</v>
      </c>
    </row>
    <row r="31" spans="1:11" x14ac:dyDescent="0.2">
      <c r="A31" s="309" t="s">
        <v>1488</v>
      </c>
      <c r="B31" s="309" t="s">
        <v>14</v>
      </c>
      <c r="C31" s="297">
        <v>19607</v>
      </c>
      <c r="D31" s="301">
        <v>26595</v>
      </c>
      <c r="E31" s="300">
        <f t="shared" si="9"/>
        <v>36073.546437496814</v>
      </c>
      <c r="F31" s="299">
        <f>E31*24%</f>
        <v>8657.6511449992358</v>
      </c>
      <c r="G31" s="299">
        <f>E31*25%</f>
        <v>9018.3866093742035</v>
      </c>
      <c r="H31" s="299">
        <f>E31*27%</f>
        <v>9739.8575381241408</v>
      </c>
      <c r="I31" s="299">
        <f>E31*24%</f>
        <v>8657.6511449992358</v>
      </c>
      <c r="J31" s="284"/>
      <c r="K31" s="298">
        <v>11081</v>
      </c>
    </row>
    <row r="32" spans="1:11" x14ac:dyDescent="0.2">
      <c r="A32" s="309" t="s">
        <v>1487</v>
      </c>
      <c r="B32" s="309" t="s">
        <v>14</v>
      </c>
      <c r="C32" s="297">
        <v>1609</v>
      </c>
      <c r="D32" s="301">
        <v>1680</v>
      </c>
      <c r="E32" s="300">
        <f t="shared" si="9"/>
        <v>1754.1330018645122</v>
      </c>
      <c r="F32" s="299">
        <f>E32*24%</f>
        <v>420.99192044748293</v>
      </c>
      <c r="G32" s="299">
        <f>E32*25%</f>
        <v>438.53325046612804</v>
      </c>
      <c r="H32" s="299">
        <f>E32*27%</f>
        <v>473.61591050341832</v>
      </c>
      <c r="I32" s="299">
        <f>E32*24%</f>
        <v>420.99192044748293</v>
      </c>
      <c r="J32" s="284"/>
      <c r="K32" s="298">
        <v>700</v>
      </c>
    </row>
    <row r="33" spans="1:71" x14ac:dyDescent="0.2">
      <c r="A33" s="309" t="s">
        <v>1486</v>
      </c>
      <c r="B33" s="309" t="s">
        <v>14</v>
      </c>
      <c r="C33" s="297">
        <v>89</v>
      </c>
      <c r="D33" s="301">
        <v>754</v>
      </c>
      <c r="E33" s="300">
        <f t="shared" si="9"/>
        <v>6387.8202247191011</v>
      </c>
      <c r="F33" s="299">
        <f>E33*24%</f>
        <v>1533.0768539325843</v>
      </c>
      <c r="G33" s="299">
        <f>E33*25%</f>
        <v>1596.9550561797753</v>
      </c>
      <c r="H33" s="299">
        <f>E33*27%</f>
        <v>1724.7114606741575</v>
      </c>
      <c r="I33" s="299">
        <f>E33*24%</f>
        <v>1533.0768539325843</v>
      </c>
      <c r="J33" s="284"/>
      <c r="K33" s="298">
        <v>314</v>
      </c>
    </row>
    <row r="34" spans="1:71" x14ac:dyDescent="0.2">
      <c r="A34" s="310"/>
      <c r="B34" s="309"/>
      <c r="C34" s="297"/>
      <c r="D34" s="301"/>
      <c r="E34" s="300"/>
      <c r="F34" s="299"/>
      <c r="G34" s="299"/>
      <c r="H34" s="299"/>
      <c r="I34" s="299"/>
      <c r="J34" s="284"/>
      <c r="K34" s="295"/>
    </row>
    <row r="35" spans="1:71" s="302" customFormat="1" x14ac:dyDescent="0.2">
      <c r="A35" s="308" t="s">
        <v>1485</v>
      </c>
      <c r="B35" s="308"/>
      <c r="C35" s="307">
        <f t="shared" ref="C35:I35" si="10">C36</f>
        <v>5714</v>
      </c>
      <c r="D35" s="307">
        <f t="shared" si="10"/>
        <v>11254</v>
      </c>
      <c r="E35" s="306">
        <f t="shared" si="10"/>
        <v>22165.298564928245</v>
      </c>
      <c r="F35" s="305">
        <f t="shared" si="10"/>
        <v>5319.6716555827788</v>
      </c>
      <c r="G35" s="305">
        <f t="shared" si="10"/>
        <v>5541.3246412320614</v>
      </c>
      <c r="H35" s="305">
        <f t="shared" si="10"/>
        <v>5984.6306125306264</v>
      </c>
      <c r="I35" s="305">
        <f t="shared" si="10"/>
        <v>5319.6716555827788</v>
      </c>
      <c r="J35" s="304"/>
      <c r="K35" s="25">
        <f>K36</f>
        <v>4689</v>
      </c>
      <c r="L35" s="303"/>
      <c r="M35" s="303"/>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3"/>
      <c r="AO35" s="303"/>
      <c r="AP35" s="303"/>
      <c r="AQ35" s="303"/>
      <c r="AR35" s="303"/>
      <c r="AS35" s="303"/>
      <c r="AT35" s="303"/>
      <c r="AU35" s="303"/>
      <c r="AV35" s="303"/>
      <c r="AW35" s="303"/>
      <c r="AX35" s="303"/>
      <c r="AY35" s="303"/>
      <c r="AZ35" s="303"/>
      <c r="BA35" s="303"/>
      <c r="BB35" s="303"/>
      <c r="BC35" s="303"/>
      <c r="BD35" s="303"/>
      <c r="BE35" s="303"/>
      <c r="BF35" s="303"/>
      <c r="BG35" s="303"/>
      <c r="BH35" s="303"/>
      <c r="BI35" s="303"/>
      <c r="BJ35" s="303"/>
      <c r="BK35" s="303"/>
      <c r="BL35" s="303"/>
      <c r="BM35" s="303"/>
      <c r="BN35" s="303"/>
      <c r="BO35" s="303"/>
      <c r="BP35" s="303"/>
      <c r="BQ35" s="303"/>
      <c r="BR35" s="303"/>
      <c r="BS35" s="303"/>
    </row>
    <row r="36" spans="1:71" s="293" customFormat="1" x14ac:dyDescent="0.2">
      <c r="A36" s="237" t="s">
        <v>1484</v>
      </c>
      <c r="B36" s="297"/>
      <c r="C36" s="297">
        <v>5714</v>
      </c>
      <c r="D36" s="301">
        <v>11254</v>
      </c>
      <c r="E36" s="300">
        <f>IF(C36="",0,(D36/C36)*D36)</f>
        <v>22165.298564928245</v>
      </c>
      <c r="F36" s="299">
        <f>E36*24%</f>
        <v>5319.6716555827788</v>
      </c>
      <c r="G36" s="299">
        <f>E36*25%</f>
        <v>5541.3246412320614</v>
      </c>
      <c r="H36" s="299">
        <f>E36*27%</f>
        <v>5984.6306125306264</v>
      </c>
      <c r="I36" s="299">
        <f>E36*24%</f>
        <v>5319.6716555827788</v>
      </c>
      <c r="J36" s="296"/>
      <c r="K36" s="298">
        <v>4689</v>
      </c>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row>
    <row r="37" spans="1:71" s="293" customFormat="1" x14ac:dyDescent="0.2">
      <c r="A37" s="237"/>
      <c r="B37" s="297"/>
      <c r="C37" s="297"/>
      <c r="D37" s="297"/>
      <c r="E37" s="297"/>
      <c r="F37" s="297"/>
      <c r="G37" s="297"/>
      <c r="H37" s="297"/>
      <c r="I37" s="297"/>
      <c r="J37" s="296"/>
      <c r="K37" s="295"/>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row>
    <row r="38" spans="1:71" x14ac:dyDescent="0.2">
      <c r="A38" s="292" t="s">
        <v>42</v>
      </c>
      <c r="B38" s="291"/>
      <c r="C38" s="291"/>
      <c r="D38" s="291"/>
      <c r="E38" s="291"/>
      <c r="F38" s="291"/>
      <c r="G38" s="291"/>
      <c r="H38" s="291"/>
      <c r="I38" s="291"/>
      <c r="J38" s="284"/>
      <c r="K38" s="284"/>
    </row>
    <row r="39" spans="1:71" ht="51" x14ac:dyDescent="0.2">
      <c r="A39" s="290" t="s">
        <v>317</v>
      </c>
      <c r="B39" s="289" t="s">
        <v>312</v>
      </c>
      <c r="C39" s="289" t="s">
        <v>316</v>
      </c>
      <c r="D39" s="289" t="s">
        <v>318</v>
      </c>
      <c r="E39" s="289" t="s">
        <v>313</v>
      </c>
      <c r="F39" s="289" t="s">
        <v>314</v>
      </c>
      <c r="G39" s="289" t="s">
        <v>315</v>
      </c>
      <c r="H39" s="289" t="s">
        <v>464</v>
      </c>
      <c r="I39" s="289" t="s">
        <v>463</v>
      </c>
      <c r="J39" s="284"/>
      <c r="K39" s="284"/>
    </row>
    <row r="40" spans="1:71" x14ac:dyDescent="0.2">
      <c r="A40" s="24">
        <v>2018</v>
      </c>
      <c r="B40" s="287">
        <v>197</v>
      </c>
      <c r="C40" s="287"/>
      <c r="D40" s="287">
        <v>71844</v>
      </c>
      <c r="E40" s="287">
        <v>45229</v>
      </c>
      <c r="F40" s="288">
        <v>2.63</v>
      </c>
      <c r="G40" s="287">
        <v>62.95</v>
      </c>
      <c r="H40" s="287"/>
      <c r="I40" s="287"/>
      <c r="J40" s="284"/>
      <c r="K40" s="284"/>
    </row>
    <row r="41" spans="1:71" x14ac:dyDescent="0.2">
      <c r="A41" s="24">
        <v>2019</v>
      </c>
      <c r="B41" s="287">
        <v>188</v>
      </c>
      <c r="C41" s="287"/>
      <c r="D41" s="287">
        <v>28358</v>
      </c>
      <c r="E41" s="287">
        <v>22471</v>
      </c>
      <c r="F41" s="288">
        <v>3.01</v>
      </c>
      <c r="G41" s="287">
        <v>79.239999999999995</v>
      </c>
      <c r="H41" s="287"/>
      <c r="I41" s="287"/>
      <c r="J41" s="284"/>
      <c r="K41" s="284"/>
    </row>
    <row r="42" spans="1:71" s="19" customFormat="1" x14ac:dyDescent="0.2">
      <c r="A42" s="285"/>
      <c r="B42" s="285"/>
      <c r="C42" s="285"/>
      <c r="D42" s="285"/>
      <c r="E42" s="285"/>
      <c r="F42" s="285"/>
      <c r="G42" s="285"/>
      <c r="H42" s="285"/>
      <c r="I42" s="285"/>
      <c r="J42" s="284"/>
      <c r="K42" s="284"/>
    </row>
    <row r="43" spans="1:71" s="19" customFormat="1" x14ac:dyDescent="0.2">
      <c r="A43" s="285"/>
      <c r="B43" s="285"/>
      <c r="C43" s="285"/>
      <c r="D43" s="285"/>
      <c r="E43" s="285"/>
      <c r="F43" s="285"/>
      <c r="G43" s="285"/>
      <c r="H43" s="285"/>
      <c r="I43" s="285"/>
      <c r="J43" s="284"/>
      <c r="K43" s="284"/>
    </row>
    <row r="44" spans="1:71" s="19" customFormat="1" x14ac:dyDescent="0.2">
      <c r="A44" s="286" t="s">
        <v>1483</v>
      </c>
      <c r="B44" s="285"/>
      <c r="C44" s="285"/>
      <c r="D44" s="285"/>
      <c r="E44" s="285"/>
      <c r="F44" s="285"/>
      <c r="G44" s="285"/>
      <c r="H44" s="285"/>
      <c r="I44" s="285"/>
      <c r="J44" s="284"/>
      <c r="K44" s="284"/>
    </row>
    <row r="45" spans="1:71" s="19" customFormat="1" x14ac:dyDescent="0.2">
      <c r="A45" s="285"/>
      <c r="B45" s="285"/>
      <c r="C45" s="285"/>
      <c r="D45" s="285"/>
      <c r="E45" s="285"/>
      <c r="F45" s="285"/>
      <c r="G45" s="285"/>
      <c r="H45" s="285"/>
      <c r="I45" s="285"/>
      <c r="J45" s="284"/>
      <c r="K45" s="284"/>
    </row>
    <row r="46" spans="1:71" s="19" customFormat="1" x14ac:dyDescent="0.2">
      <c r="A46" s="20"/>
      <c r="B46" s="20"/>
      <c r="C46" s="20"/>
      <c r="D46" s="20"/>
      <c r="E46" s="20"/>
      <c r="F46" s="20"/>
      <c r="G46" s="20"/>
      <c r="H46" s="20"/>
      <c r="I46" s="20"/>
    </row>
    <row r="47" spans="1:71" s="19" customFormat="1" x14ac:dyDescent="0.2">
      <c r="A47" s="20"/>
      <c r="B47" s="20"/>
      <c r="C47" s="20"/>
      <c r="D47" s="20"/>
      <c r="E47" s="20"/>
      <c r="F47" s="20"/>
      <c r="G47" s="20"/>
      <c r="H47" s="20"/>
      <c r="I47" s="20"/>
    </row>
    <row r="48" spans="1:71" s="19" customFormat="1" x14ac:dyDescent="0.2">
      <c r="A48" s="20"/>
      <c r="B48" s="20"/>
      <c r="C48" s="20"/>
      <c r="D48" s="20"/>
      <c r="E48" s="20"/>
      <c r="F48" s="20"/>
      <c r="G48" s="20"/>
      <c r="H48" s="20"/>
      <c r="I48" s="20"/>
    </row>
    <row r="49" spans="1:9" s="19" customFormat="1" x14ac:dyDescent="0.2">
      <c r="A49" s="20"/>
      <c r="B49" s="20"/>
      <c r="C49" s="20"/>
      <c r="D49" s="20"/>
      <c r="E49" s="20"/>
      <c r="F49" s="20"/>
      <c r="G49" s="20"/>
      <c r="H49" s="20"/>
      <c r="I49" s="20"/>
    </row>
    <row r="50" spans="1:9" s="19" customFormat="1" x14ac:dyDescent="0.2">
      <c r="A50" s="20"/>
      <c r="B50" s="20"/>
      <c r="C50" s="20"/>
      <c r="D50" s="20"/>
      <c r="E50" s="20"/>
      <c r="F50" s="20"/>
      <c r="G50" s="20"/>
      <c r="H50" s="20"/>
      <c r="I50" s="20"/>
    </row>
    <row r="51" spans="1:9" s="19" customFormat="1" x14ac:dyDescent="0.2">
      <c r="A51" s="20"/>
      <c r="B51" s="20"/>
      <c r="C51" s="20"/>
      <c r="D51" s="20"/>
      <c r="E51" s="20"/>
      <c r="F51" s="20"/>
      <c r="G51" s="20"/>
      <c r="H51" s="20"/>
      <c r="I51" s="20"/>
    </row>
    <row r="52" spans="1:9" s="19" customFormat="1" x14ac:dyDescent="0.2">
      <c r="A52" s="20"/>
      <c r="B52" s="20"/>
      <c r="C52" s="20"/>
      <c r="D52" s="20"/>
      <c r="E52" s="20"/>
      <c r="F52" s="20"/>
      <c r="G52" s="20"/>
      <c r="H52" s="20"/>
      <c r="I52" s="20"/>
    </row>
    <row r="53" spans="1:9" s="19" customFormat="1" x14ac:dyDescent="0.2">
      <c r="A53" s="20"/>
      <c r="B53" s="20"/>
      <c r="C53" s="20"/>
      <c r="D53" s="20"/>
      <c r="E53" s="20"/>
      <c r="F53" s="20"/>
      <c r="G53" s="20"/>
      <c r="H53" s="20"/>
      <c r="I53" s="20"/>
    </row>
    <row r="54" spans="1:9" s="19" customFormat="1" x14ac:dyDescent="0.2">
      <c r="A54" s="20"/>
      <c r="B54" s="20"/>
      <c r="C54" s="20"/>
      <c r="D54" s="20"/>
      <c r="E54" s="20"/>
      <c r="F54" s="20"/>
      <c r="G54" s="20"/>
      <c r="H54" s="20"/>
      <c r="I54" s="20"/>
    </row>
    <row r="55" spans="1:9" s="19" customFormat="1" x14ac:dyDescent="0.2">
      <c r="A55" s="20"/>
      <c r="B55" s="20"/>
      <c r="C55" s="20"/>
      <c r="D55" s="20"/>
      <c r="E55" s="20"/>
      <c r="F55" s="20"/>
      <c r="G55" s="20"/>
      <c r="H55" s="20"/>
      <c r="I55" s="20"/>
    </row>
    <row r="56" spans="1:9" s="19" customFormat="1" x14ac:dyDescent="0.2">
      <c r="A56" s="20"/>
      <c r="B56" s="20"/>
      <c r="C56" s="20"/>
      <c r="D56" s="20"/>
      <c r="E56" s="20"/>
      <c r="F56" s="20"/>
      <c r="G56" s="20"/>
      <c r="H56" s="20"/>
      <c r="I56" s="20"/>
    </row>
    <row r="57" spans="1:9" s="19" customFormat="1" x14ac:dyDescent="0.2">
      <c r="A57" s="20"/>
      <c r="B57" s="20"/>
      <c r="C57" s="20"/>
      <c r="D57" s="20"/>
      <c r="E57" s="20"/>
      <c r="F57" s="20"/>
      <c r="G57" s="20"/>
      <c r="H57" s="20"/>
      <c r="I57" s="20"/>
    </row>
    <row r="58" spans="1:9" s="19" customFormat="1" x14ac:dyDescent="0.2">
      <c r="A58" s="20"/>
      <c r="B58" s="20"/>
      <c r="C58" s="20"/>
      <c r="D58" s="20"/>
      <c r="E58" s="20"/>
      <c r="F58" s="20"/>
      <c r="G58" s="20"/>
      <c r="H58" s="20"/>
      <c r="I58" s="20"/>
    </row>
    <row r="59" spans="1:9" s="19" customFormat="1" x14ac:dyDescent="0.2">
      <c r="A59" s="20"/>
      <c r="B59" s="20"/>
      <c r="C59" s="20"/>
      <c r="D59" s="20"/>
      <c r="E59" s="20"/>
      <c r="F59" s="20"/>
      <c r="G59" s="20"/>
      <c r="H59" s="20"/>
      <c r="I59" s="20"/>
    </row>
    <row r="60" spans="1:9" s="19" customFormat="1" x14ac:dyDescent="0.2">
      <c r="A60" s="20"/>
      <c r="B60" s="20"/>
      <c r="C60" s="20"/>
      <c r="D60" s="20"/>
      <c r="E60" s="20"/>
      <c r="F60" s="20"/>
      <c r="G60" s="20"/>
      <c r="H60" s="20"/>
      <c r="I60" s="20"/>
    </row>
    <row r="61" spans="1:9" s="19" customFormat="1" x14ac:dyDescent="0.2">
      <c r="A61" s="20"/>
      <c r="B61" s="20"/>
      <c r="C61" s="20"/>
      <c r="D61" s="20"/>
      <c r="E61" s="20"/>
      <c r="F61" s="20"/>
      <c r="G61" s="20"/>
      <c r="H61" s="20"/>
      <c r="I61" s="20"/>
    </row>
    <row r="62" spans="1:9" s="19" customFormat="1" x14ac:dyDescent="0.2">
      <c r="A62" s="20"/>
      <c r="B62" s="20"/>
      <c r="C62" s="20"/>
      <c r="D62" s="20"/>
      <c r="E62" s="20"/>
      <c r="F62" s="20"/>
      <c r="G62" s="20"/>
      <c r="H62" s="20"/>
      <c r="I62" s="20"/>
    </row>
    <row r="63" spans="1:9" s="19" customFormat="1" x14ac:dyDescent="0.2">
      <c r="A63" s="20"/>
      <c r="B63" s="20"/>
      <c r="C63" s="20"/>
      <c r="D63" s="20"/>
      <c r="E63" s="20"/>
      <c r="F63" s="20"/>
      <c r="G63" s="20"/>
      <c r="H63" s="20"/>
      <c r="I63" s="20"/>
    </row>
    <row r="64" spans="1:9" s="19" customFormat="1" x14ac:dyDescent="0.2">
      <c r="A64" s="20"/>
      <c r="B64" s="20"/>
      <c r="C64" s="20"/>
      <c r="D64" s="20"/>
      <c r="E64" s="20"/>
      <c r="F64" s="20"/>
      <c r="G64" s="20"/>
      <c r="H64" s="20"/>
      <c r="I64" s="20"/>
    </row>
    <row r="65" spans="1:9" s="19" customFormat="1" x14ac:dyDescent="0.2">
      <c r="A65" s="20"/>
      <c r="B65" s="20"/>
      <c r="C65" s="20"/>
      <c r="D65" s="20"/>
      <c r="E65" s="20"/>
      <c r="F65" s="20"/>
      <c r="G65" s="20"/>
      <c r="H65" s="20"/>
      <c r="I65" s="20"/>
    </row>
    <row r="66" spans="1:9" s="19" customFormat="1" x14ac:dyDescent="0.2">
      <c r="A66" s="20"/>
      <c r="B66" s="20"/>
      <c r="C66" s="20"/>
      <c r="D66" s="20"/>
      <c r="E66" s="20"/>
      <c r="F66" s="20"/>
      <c r="G66" s="20"/>
      <c r="H66" s="20"/>
      <c r="I66" s="20"/>
    </row>
    <row r="67" spans="1:9" s="19" customFormat="1" x14ac:dyDescent="0.2">
      <c r="A67" s="20"/>
      <c r="B67" s="20"/>
      <c r="C67" s="20"/>
      <c r="D67" s="20"/>
      <c r="E67" s="20"/>
      <c r="F67" s="20"/>
      <c r="G67" s="20"/>
      <c r="H67" s="20"/>
      <c r="I67" s="20"/>
    </row>
    <row r="68" spans="1:9" s="19" customFormat="1" x14ac:dyDescent="0.2">
      <c r="A68" s="20"/>
      <c r="B68" s="20"/>
      <c r="C68" s="20"/>
      <c r="D68" s="20"/>
      <c r="E68" s="20"/>
      <c r="F68" s="20"/>
      <c r="G68" s="20"/>
      <c r="H68" s="20"/>
      <c r="I68" s="20"/>
    </row>
    <row r="69" spans="1:9" s="19" customFormat="1" x14ac:dyDescent="0.2">
      <c r="A69" s="20"/>
      <c r="B69" s="20"/>
      <c r="C69" s="20"/>
      <c r="D69" s="20"/>
      <c r="E69" s="20"/>
      <c r="F69" s="20"/>
      <c r="G69" s="20"/>
      <c r="H69" s="20"/>
      <c r="I69" s="20"/>
    </row>
    <row r="70" spans="1:9" s="19" customFormat="1" x14ac:dyDescent="0.2">
      <c r="A70" s="20"/>
      <c r="B70" s="20"/>
      <c r="C70" s="20"/>
      <c r="D70" s="20"/>
      <c r="E70" s="20"/>
      <c r="F70" s="20"/>
      <c r="G70" s="20"/>
      <c r="H70" s="20"/>
      <c r="I70" s="20"/>
    </row>
    <row r="71" spans="1:9" s="19" customFormat="1" x14ac:dyDescent="0.2">
      <c r="A71" s="20"/>
      <c r="B71" s="20"/>
      <c r="C71" s="20"/>
      <c r="D71" s="20"/>
      <c r="E71" s="20"/>
      <c r="F71" s="20"/>
      <c r="G71" s="20"/>
      <c r="H71" s="20"/>
      <c r="I71" s="20"/>
    </row>
    <row r="72" spans="1:9" s="19" customFormat="1" x14ac:dyDescent="0.2">
      <c r="A72" s="20"/>
      <c r="B72" s="20"/>
      <c r="C72" s="20"/>
      <c r="D72" s="20"/>
      <c r="E72" s="20"/>
      <c r="F72" s="20"/>
      <c r="G72" s="20"/>
      <c r="H72" s="20"/>
      <c r="I72" s="20"/>
    </row>
    <row r="73" spans="1:9" s="19" customFormat="1" x14ac:dyDescent="0.2">
      <c r="A73" s="20"/>
      <c r="B73" s="20"/>
      <c r="C73" s="20"/>
      <c r="D73" s="20"/>
      <c r="E73" s="20"/>
      <c r="F73" s="20"/>
      <c r="G73" s="20"/>
      <c r="H73" s="20"/>
      <c r="I73" s="20"/>
    </row>
    <row r="74" spans="1:9" s="19" customFormat="1" x14ac:dyDescent="0.2">
      <c r="A74" s="20"/>
      <c r="B74" s="20"/>
      <c r="C74" s="20"/>
      <c r="D74" s="20"/>
      <c r="E74" s="20"/>
      <c r="F74" s="20"/>
      <c r="G74" s="20"/>
      <c r="H74" s="20"/>
      <c r="I74" s="20"/>
    </row>
    <row r="75" spans="1:9" s="19" customFormat="1" x14ac:dyDescent="0.2">
      <c r="A75" s="20"/>
      <c r="B75" s="20"/>
      <c r="C75" s="20"/>
      <c r="D75" s="20"/>
      <c r="E75" s="20"/>
      <c r="F75" s="20"/>
      <c r="G75" s="20"/>
      <c r="H75" s="20"/>
      <c r="I75" s="20"/>
    </row>
    <row r="76" spans="1:9" s="19" customFormat="1" x14ac:dyDescent="0.2">
      <c r="A76" s="20"/>
      <c r="B76" s="20"/>
      <c r="C76" s="20"/>
      <c r="D76" s="20"/>
      <c r="E76" s="20"/>
      <c r="F76" s="20"/>
      <c r="G76" s="20"/>
      <c r="H76" s="20"/>
      <c r="I76" s="20"/>
    </row>
    <row r="77" spans="1:9" s="19" customFormat="1" x14ac:dyDescent="0.2">
      <c r="A77" s="20"/>
      <c r="B77" s="20"/>
      <c r="C77" s="20"/>
      <c r="D77" s="20"/>
      <c r="E77" s="20"/>
      <c r="F77" s="20"/>
      <c r="G77" s="20"/>
      <c r="H77" s="20"/>
      <c r="I77" s="20"/>
    </row>
    <row r="78" spans="1:9" s="19" customFormat="1" x14ac:dyDescent="0.2">
      <c r="A78" s="20"/>
      <c r="B78" s="20"/>
      <c r="C78" s="20"/>
      <c r="D78" s="20"/>
      <c r="E78" s="20"/>
      <c r="F78" s="20"/>
      <c r="G78" s="20"/>
      <c r="H78" s="20"/>
      <c r="I78" s="20"/>
    </row>
    <row r="79" spans="1:9" s="19" customFormat="1" x14ac:dyDescent="0.2">
      <c r="A79" s="20"/>
      <c r="B79" s="20"/>
      <c r="C79" s="20"/>
      <c r="D79" s="20"/>
      <c r="E79" s="20"/>
      <c r="F79" s="20"/>
      <c r="G79" s="20"/>
      <c r="H79" s="20"/>
      <c r="I79" s="20"/>
    </row>
    <row r="80" spans="1:9" s="19" customFormat="1" x14ac:dyDescent="0.2">
      <c r="A80" s="20"/>
      <c r="B80" s="20"/>
      <c r="C80" s="20"/>
      <c r="D80" s="20"/>
      <c r="E80" s="20"/>
      <c r="F80" s="20"/>
      <c r="G80" s="20"/>
      <c r="H80" s="20"/>
      <c r="I80" s="20"/>
    </row>
    <row r="81" spans="1:9" s="19" customFormat="1" x14ac:dyDescent="0.2">
      <c r="A81" s="20"/>
      <c r="B81" s="20"/>
      <c r="C81" s="20"/>
      <c r="D81" s="20"/>
      <c r="E81" s="20"/>
      <c r="F81" s="20"/>
      <c r="G81" s="20"/>
      <c r="H81" s="20"/>
      <c r="I81" s="20"/>
    </row>
    <row r="82" spans="1:9" s="19" customFormat="1" x14ac:dyDescent="0.2">
      <c r="A82" s="20"/>
      <c r="B82" s="20"/>
      <c r="C82" s="20"/>
      <c r="D82" s="20"/>
      <c r="E82" s="20"/>
      <c r="F82" s="20"/>
      <c r="G82" s="20"/>
      <c r="H82" s="20"/>
      <c r="I82" s="20"/>
    </row>
    <row r="83" spans="1:9" s="19" customFormat="1" x14ac:dyDescent="0.2">
      <c r="A83" s="20"/>
      <c r="B83" s="20"/>
      <c r="C83" s="20"/>
      <c r="D83" s="20"/>
      <c r="E83" s="20"/>
      <c r="F83" s="20"/>
      <c r="G83" s="20"/>
      <c r="H83" s="20"/>
      <c r="I83" s="20"/>
    </row>
    <row r="84" spans="1:9" s="19" customFormat="1" x14ac:dyDescent="0.2">
      <c r="A84" s="20"/>
      <c r="B84" s="20"/>
      <c r="C84" s="20"/>
      <c r="D84" s="20"/>
      <c r="E84" s="20"/>
      <c r="F84" s="20"/>
      <c r="G84" s="20"/>
      <c r="H84" s="20"/>
      <c r="I84" s="20"/>
    </row>
    <row r="85" spans="1:9" s="19" customFormat="1" x14ac:dyDescent="0.2">
      <c r="A85" s="20"/>
      <c r="B85" s="20"/>
      <c r="C85" s="20"/>
      <c r="D85" s="20"/>
      <c r="E85" s="20"/>
      <c r="F85" s="20"/>
      <c r="G85" s="20"/>
      <c r="H85" s="20"/>
      <c r="I85" s="20"/>
    </row>
    <row r="86" spans="1:9" s="19" customFormat="1" x14ac:dyDescent="0.2">
      <c r="A86" s="20"/>
      <c r="B86" s="20"/>
      <c r="C86" s="20"/>
      <c r="D86" s="20"/>
      <c r="E86" s="20"/>
      <c r="F86" s="20"/>
      <c r="G86" s="20"/>
      <c r="H86" s="20"/>
      <c r="I86" s="20"/>
    </row>
    <row r="87" spans="1:9" s="19" customFormat="1" x14ac:dyDescent="0.2">
      <c r="A87" s="20"/>
      <c r="B87" s="20"/>
      <c r="C87" s="20"/>
      <c r="D87" s="20"/>
      <c r="E87" s="20"/>
      <c r="F87" s="20"/>
      <c r="G87" s="20"/>
      <c r="H87" s="20"/>
      <c r="I87" s="20"/>
    </row>
    <row r="88" spans="1:9" s="19" customFormat="1" x14ac:dyDescent="0.2">
      <c r="A88" s="20"/>
      <c r="B88" s="20"/>
      <c r="C88" s="20"/>
      <c r="D88" s="20"/>
      <c r="E88" s="20"/>
      <c r="F88" s="20"/>
      <c r="G88" s="20"/>
      <c r="H88" s="20"/>
      <c r="I88" s="20"/>
    </row>
    <row r="89" spans="1:9" s="19" customFormat="1" x14ac:dyDescent="0.2">
      <c r="A89" s="20"/>
      <c r="B89" s="20"/>
      <c r="C89" s="20"/>
      <c r="D89" s="20"/>
      <c r="E89" s="20"/>
      <c r="F89" s="20"/>
      <c r="G89" s="20"/>
      <c r="H89" s="20"/>
      <c r="I89" s="20"/>
    </row>
    <row r="90" spans="1:9" s="19" customFormat="1" x14ac:dyDescent="0.2">
      <c r="A90" s="20"/>
      <c r="B90" s="20"/>
      <c r="C90" s="20"/>
      <c r="D90" s="20"/>
      <c r="E90" s="20"/>
      <c r="F90" s="20"/>
      <c r="G90" s="20"/>
      <c r="H90" s="20"/>
      <c r="I90" s="20"/>
    </row>
    <row r="91" spans="1:9" s="19" customFormat="1" x14ac:dyDescent="0.2">
      <c r="A91" s="20"/>
      <c r="B91" s="20"/>
      <c r="C91" s="20"/>
      <c r="D91" s="20"/>
      <c r="E91" s="20"/>
      <c r="F91" s="20"/>
      <c r="G91" s="20"/>
      <c r="H91" s="20"/>
      <c r="I91" s="20"/>
    </row>
    <row r="92" spans="1:9" s="19" customFormat="1" x14ac:dyDescent="0.2">
      <c r="A92" s="20"/>
      <c r="B92" s="20"/>
      <c r="C92" s="20"/>
      <c r="D92" s="20"/>
      <c r="E92" s="20"/>
      <c r="F92" s="20"/>
      <c r="G92" s="20"/>
      <c r="H92" s="20"/>
      <c r="I92" s="20"/>
    </row>
    <row r="93" spans="1:9" s="19" customFormat="1" x14ac:dyDescent="0.2">
      <c r="A93" s="20"/>
      <c r="B93" s="20"/>
      <c r="C93" s="20"/>
      <c r="D93" s="20"/>
      <c r="E93" s="20"/>
      <c r="F93" s="20"/>
      <c r="G93" s="20"/>
      <c r="H93" s="20"/>
      <c r="I93" s="20"/>
    </row>
    <row r="94" spans="1:9" s="19" customFormat="1" x14ac:dyDescent="0.2">
      <c r="A94" s="20"/>
      <c r="B94" s="20"/>
      <c r="C94" s="20"/>
      <c r="D94" s="20"/>
      <c r="E94" s="20"/>
      <c r="F94" s="20"/>
      <c r="G94" s="20"/>
      <c r="H94" s="20"/>
      <c r="I94" s="20"/>
    </row>
    <row r="95" spans="1:9" s="19" customFormat="1" x14ac:dyDescent="0.2">
      <c r="A95" s="20"/>
      <c r="B95" s="20"/>
      <c r="C95" s="20"/>
      <c r="D95" s="20"/>
      <c r="E95" s="20"/>
      <c r="F95" s="20"/>
      <c r="G95" s="20"/>
      <c r="H95" s="20"/>
      <c r="I95" s="20"/>
    </row>
    <row r="96" spans="1:9" s="19" customFormat="1" x14ac:dyDescent="0.2">
      <c r="A96" s="20"/>
      <c r="B96" s="20"/>
      <c r="C96" s="20"/>
      <c r="D96" s="20"/>
      <c r="E96" s="20"/>
      <c r="F96" s="20"/>
      <c r="G96" s="20"/>
      <c r="H96" s="20"/>
      <c r="I96" s="20"/>
    </row>
    <row r="97" spans="1:9" s="19" customFormat="1" x14ac:dyDescent="0.2">
      <c r="A97" s="20"/>
      <c r="B97" s="20"/>
      <c r="C97" s="20"/>
      <c r="D97" s="20"/>
      <c r="E97" s="20"/>
      <c r="F97" s="20"/>
      <c r="G97" s="20"/>
      <c r="H97" s="20"/>
      <c r="I97" s="20"/>
    </row>
    <row r="98" spans="1:9" s="19" customFormat="1" x14ac:dyDescent="0.2">
      <c r="A98" s="20"/>
      <c r="B98" s="20"/>
      <c r="C98" s="20"/>
      <c r="D98" s="20"/>
      <c r="E98" s="20"/>
      <c r="F98" s="20"/>
      <c r="G98" s="20"/>
      <c r="H98" s="20"/>
      <c r="I98" s="20"/>
    </row>
    <row r="99" spans="1:9" s="19" customFormat="1" x14ac:dyDescent="0.2">
      <c r="A99" s="20"/>
      <c r="B99" s="20"/>
      <c r="C99" s="20"/>
      <c r="D99" s="20"/>
      <c r="E99" s="20"/>
      <c r="F99" s="20"/>
      <c r="G99" s="20"/>
      <c r="H99" s="20"/>
      <c r="I99" s="20"/>
    </row>
    <row r="100" spans="1:9" s="19" customFormat="1" x14ac:dyDescent="0.2">
      <c r="A100" s="20"/>
      <c r="B100" s="20"/>
      <c r="C100" s="20"/>
      <c r="D100" s="20"/>
      <c r="E100" s="20"/>
      <c r="F100" s="20"/>
      <c r="G100" s="20"/>
      <c r="H100" s="20"/>
      <c r="I100" s="20"/>
    </row>
    <row r="101" spans="1:9" s="19" customFormat="1" x14ac:dyDescent="0.2">
      <c r="A101" s="20"/>
      <c r="B101" s="20"/>
      <c r="C101" s="20"/>
      <c r="D101" s="20"/>
      <c r="E101" s="20"/>
      <c r="F101" s="20"/>
      <c r="G101" s="20"/>
      <c r="H101" s="20"/>
      <c r="I101" s="20"/>
    </row>
    <row r="102" spans="1:9" s="19" customFormat="1" x14ac:dyDescent="0.2">
      <c r="A102" s="20"/>
      <c r="B102" s="20"/>
      <c r="C102" s="20"/>
      <c r="D102" s="20"/>
      <c r="E102" s="20"/>
      <c r="F102" s="20"/>
      <c r="G102" s="20"/>
      <c r="H102" s="20"/>
      <c r="I102" s="20"/>
    </row>
    <row r="103" spans="1:9" s="19" customFormat="1" x14ac:dyDescent="0.2">
      <c r="A103" s="20"/>
      <c r="B103" s="20"/>
      <c r="C103" s="20"/>
      <c r="D103" s="20"/>
      <c r="E103" s="20"/>
      <c r="F103" s="20"/>
      <c r="G103" s="20"/>
      <c r="H103" s="20"/>
      <c r="I103" s="20"/>
    </row>
    <row r="104" spans="1:9" s="19" customFormat="1" x14ac:dyDescent="0.2">
      <c r="A104" s="20"/>
      <c r="B104" s="20"/>
      <c r="C104" s="20"/>
      <c r="D104" s="20"/>
      <c r="E104" s="20"/>
      <c r="F104" s="20"/>
      <c r="G104" s="20"/>
      <c r="H104" s="20"/>
      <c r="I104" s="20"/>
    </row>
    <row r="105" spans="1:9" s="19" customFormat="1" x14ac:dyDescent="0.2">
      <c r="A105" s="20"/>
      <c r="B105" s="20"/>
      <c r="C105" s="20"/>
      <c r="D105" s="20"/>
      <c r="E105" s="20"/>
      <c r="F105" s="20"/>
      <c r="G105" s="20"/>
      <c r="H105" s="20"/>
      <c r="I105" s="20"/>
    </row>
    <row r="106" spans="1:9" s="19" customFormat="1" x14ac:dyDescent="0.2">
      <c r="A106" s="20"/>
      <c r="B106" s="20"/>
      <c r="C106" s="20"/>
      <c r="D106" s="20"/>
      <c r="E106" s="20"/>
      <c r="F106" s="20"/>
      <c r="G106" s="20"/>
      <c r="H106" s="20"/>
      <c r="I106" s="20"/>
    </row>
    <row r="107" spans="1:9" s="19" customFormat="1" x14ac:dyDescent="0.2">
      <c r="A107" s="20"/>
      <c r="B107" s="20"/>
      <c r="C107" s="20"/>
      <c r="D107" s="20"/>
      <c r="E107" s="20"/>
      <c r="F107" s="20"/>
      <c r="G107" s="20"/>
      <c r="H107" s="20"/>
      <c r="I107" s="20"/>
    </row>
    <row r="108" spans="1:9" s="19" customFormat="1" x14ac:dyDescent="0.2">
      <c r="A108" s="20"/>
      <c r="B108" s="20"/>
      <c r="C108" s="20"/>
      <c r="D108" s="20"/>
      <c r="E108" s="20"/>
      <c r="F108" s="20"/>
      <c r="G108" s="20"/>
      <c r="H108" s="20"/>
      <c r="I108" s="20"/>
    </row>
    <row r="109" spans="1:9" s="19" customFormat="1" x14ac:dyDescent="0.2">
      <c r="A109" s="20"/>
      <c r="B109" s="20"/>
      <c r="C109" s="20"/>
      <c r="D109" s="20"/>
      <c r="E109" s="20"/>
      <c r="F109" s="20"/>
      <c r="G109" s="20"/>
      <c r="H109" s="20"/>
      <c r="I109" s="20"/>
    </row>
    <row r="110" spans="1:9" s="19" customFormat="1" x14ac:dyDescent="0.2">
      <c r="A110" s="20"/>
      <c r="B110" s="20"/>
      <c r="C110" s="20"/>
      <c r="D110" s="20"/>
      <c r="E110" s="20"/>
      <c r="F110" s="20"/>
      <c r="G110" s="20"/>
      <c r="H110" s="20"/>
      <c r="I110" s="20"/>
    </row>
    <row r="111" spans="1:9" s="19" customFormat="1" x14ac:dyDescent="0.2">
      <c r="A111" s="20"/>
      <c r="B111" s="20"/>
      <c r="C111" s="20"/>
      <c r="D111" s="20"/>
      <c r="E111" s="20"/>
      <c r="F111" s="20"/>
      <c r="G111" s="20"/>
      <c r="H111" s="20"/>
      <c r="I111" s="20"/>
    </row>
    <row r="112" spans="1:9" s="19" customFormat="1" x14ac:dyDescent="0.2">
      <c r="A112" s="20"/>
      <c r="B112" s="20"/>
      <c r="C112" s="20"/>
      <c r="D112" s="20"/>
      <c r="E112" s="20"/>
      <c r="F112" s="20"/>
      <c r="G112" s="20"/>
      <c r="H112" s="20"/>
      <c r="I112" s="20"/>
    </row>
    <row r="113" spans="1:9" s="19" customFormat="1" x14ac:dyDescent="0.2">
      <c r="A113" s="20"/>
      <c r="B113" s="20"/>
      <c r="C113" s="20"/>
      <c r="D113" s="20"/>
      <c r="E113" s="20"/>
      <c r="F113" s="20"/>
      <c r="G113" s="20"/>
      <c r="H113" s="20"/>
      <c r="I113" s="20"/>
    </row>
    <row r="114" spans="1:9" s="19" customFormat="1" x14ac:dyDescent="0.2">
      <c r="A114" s="20"/>
      <c r="B114" s="20"/>
      <c r="C114" s="20"/>
      <c r="D114" s="20"/>
      <c r="E114" s="20"/>
      <c r="F114" s="20"/>
      <c r="G114" s="20"/>
      <c r="H114" s="20"/>
      <c r="I114" s="20"/>
    </row>
    <row r="115" spans="1:9" s="19" customFormat="1" x14ac:dyDescent="0.2">
      <c r="A115" s="20"/>
      <c r="B115" s="20"/>
      <c r="C115" s="20"/>
      <c r="D115" s="20"/>
      <c r="E115" s="20"/>
      <c r="F115" s="20"/>
      <c r="G115" s="20"/>
      <c r="H115" s="20"/>
      <c r="I115" s="20"/>
    </row>
    <row r="116" spans="1:9" s="19" customFormat="1" x14ac:dyDescent="0.2">
      <c r="A116" s="20"/>
      <c r="B116" s="20"/>
      <c r="C116" s="20"/>
      <c r="D116" s="20"/>
      <c r="E116" s="20"/>
      <c r="F116" s="20"/>
      <c r="G116" s="20"/>
      <c r="H116" s="20"/>
      <c r="I116" s="20"/>
    </row>
    <row r="117" spans="1:9" s="19" customFormat="1" x14ac:dyDescent="0.2">
      <c r="A117" s="20"/>
      <c r="B117" s="20"/>
      <c r="C117" s="20"/>
      <c r="D117" s="20"/>
      <c r="E117" s="20"/>
      <c r="F117" s="20"/>
      <c r="G117" s="20"/>
      <c r="H117" s="20"/>
      <c r="I117" s="20"/>
    </row>
    <row r="118" spans="1:9" s="19" customFormat="1" x14ac:dyDescent="0.2">
      <c r="A118" s="20"/>
      <c r="B118" s="20"/>
      <c r="C118" s="20"/>
      <c r="D118" s="20"/>
      <c r="E118" s="20"/>
      <c r="F118" s="20"/>
      <c r="G118" s="20"/>
      <c r="H118" s="20"/>
      <c r="I118" s="20"/>
    </row>
    <row r="119" spans="1:9" s="19" customFormat="1" x14ac:dyDescent="0.2">
      <c r="A119" s="20"/>
      <c r="B119" s="20"/>
      <c r="C119" s="20"/>
      <c r="D119" s="20"/>
      <c r="E119" s="20"/>
      <c r="F119" s="20"/>
      <c r="G119" s="20"/>
      <c r="H119" s="20"/>
      <c r="I119" s="20"/>
    </row>
    <row r="120" spans="1:9" s="19" customFormat="1" x14ac:dyDescent="0.2">
      <c r="A120" s="20"/>
      <c r="B120" s="20"/>
      <c r="C120" s="20"/>
      <c r="D120" s="20"/>
      <c r="E120" s="20"/>
      <c r="F120" s="20"/>
      <c r="G120" s="20"/>
      <c r="H120" s="20"/>
      <c r="I120" s="20"/>
    </row>
    <row r="121" spans="1:9" s="19" customFormat="1" x14ac:dyDescent="0.2">
      <c r="A121" s="20"/>
      <c r="B121" s="20"/>
      <c r="C121" s="20"/>
      <c r="D121" s="20"/>
      <c r="E121" s="20"/>
      <c r="F121" s="20"/>
      <c r="G121" s="20"/>
      <c r="H121" s="20"/>
      <c r="I121" s="20"/>
    </row>
    <row r="122" spans="1:9" s="19" customFormat="1" x14ac:dyDescent="0.2">
      <c r="A122" s="20"/>
      <c r="B122" s="20"/>
      <c r="C122" s="20"/>
      <c r="D122" s="20"/>
      <c r="E122" s="20"/>
      <c r="F122" s="20"/>
      <c r="G122" s="20"/>
      <c r="H122" s="20"/>
      <c r="I122" s="20"/>
    </row>
    <row r="123" spans="1:9" s="19" customFormat="1" x14ac:dyDescent="0.2">
      <c r="A123" s="20"/>
      <c r="B123" s="20"/>
      <c r="C123" s="20"/>
      <c r="D123" s="20"/>
      <c r="E123" s="20"/>
      <c r="F123" s="20"/>
      <c r="G123" s="20"/>
      <c r="H123" s="20"/>
      <c r="I123" s="20"/>
    </row>
    <row r="124" spans="1:9" s="19" customFormat="1" x14ac:dyDescent="0.2">
      <c r="A124" s="20"/>
      <c r="B124" s="20"/>
      <c r="C124" s="20"/>
      <c r="D124" s="20"/>
      <c r="E124" s="20"/>
      <c r="F124" s="20"/>
      <c r="G124" s="20"/>
      <c r="H124" s="20"/>
      <c r="I124" s="20"/>
    </row>
    <row r="125" spans="1:9" s="19" customFormat="1" x14ac:dyDescent="0.2">
      <c r="A125" s="20"/>
      <c r="B125" s="20"/>
      <c r="C125" s="20"/>
      <c r="D125" s="20"/>
      <c r="E125" s="20"/>
      <c r="F125" s="20"/>
      <c r="G125" s="20"/>
      <c r="H125" s="20"/>
      <c r="I125" s="20"/>
    </row>
    <row r="126" spans="1:9" s="19" customFormat="1" x14ac:dyDescent="0.2">
      <c r="A126" s="20"/>
      <c r="B126" s="20"/>
      <c r="C126" s="20"/>
      <c r="D126" s="20"/>
      <c r="E126" s="20"/>
      <c r="F126" s="20"/>
      <c r="G126" s="20"/>
      <c r="H126" s="20"/>
      <c r="I126" s="20"/>
    </row>
    <row r="127" spans="1:9" s="19" customFormat="1" x14ac:dyDescent="0.2">
      <c r="A127" s="20"/>
      <c r="B127" s="20"/>
      <c r="C127" s="20"/>
      <c r="D127" s="20"/>
      <c r="E127" s="20"/>
      <c r="F127" s="20"/>
      <c r="G127" s="20"/>
      <c r="H127" s="20"/>
      <c r="I127" s="20"/>
    </row>
    <row r="128" spans="1:9" s="19" customFormat="1" x14ac:dyDescent="0.2">
      <c r="A128" s="20"/>
      <c r="B128" s="20"/>
      <c r="C128" s="20"/>
      <c r="D128" s="20"/>
      <c r="E128" s="20"/>
      <c r="F128" s="20"/>
      <c r="G128" s="20"/>
      <c r="H128" s="20"/>
      <c r="I128" s="20"/>
    </row>
    <row r="129" spans="1:9" s="19" customFormat="1" x14ac:dyDescent="0.2">
      <c r="A129" s="20"/>
      <c r="B129" s="20"/>
      <c r="C129" s="20"/>
      <c r="D129" s="20"/>
      <c r="E129" s="20"/>
      <c r="F129" s="20"/>
      <c r="G129" s="20"/>
      <c r="H129" s="20"/>
      <c r="I129" s="20"/>
    </row>
    <row r="130" spans="1:9" s="19" customFormat="1" x14ac:dyDescent="0.2">
      <c r="A130" s="20"/>
      <c r="B130" s="20"/>
      <c r="C130" s="20"/>
      <c r="D130" s="20"/>
      <c r="E130" s="20"/>
      <c r="F130" s="20"/>
      <c r="G130" s="20"/>
      <c r="H130" s="20"/>
      <c r="I130" s="20"/>
    </row>
    <row r="131" spans="1:9" s="19" customFormat="1" x14ac:dyDescent="0.2">
      <c r="A131" s="20"/>
      <c r="B131" s="20"/>
      <c r="C131" s="20"/>
      <c r="D131" s="20"/>
      <c r="E131" s="20"/>
      <c r="F131" s="20"/>
      <c r="G131" s="20"/>
      <c r="H131" s="20"/>
      <c r="I131" s="20"/>
    </row>
    <row r="132" spans="1:9" s="19" customFormat="1" x14ac:dyDescent="0.2">
      <c r="A132" s="20"/>
      <c r="B132" s="20"/>
      <c r="C132" s="20"/>
      <c r="D132" s="20"/>
      <c r="E132" s="20"/>
      <c r="F132" s="20"/>
      <c r="G132" s="20"/>
      <c r="H132" s="20"/>
      <c r="I132" s="20"/>
    </row>
    <row r="133" spans="1:9" s="19" customFormat="1" x14ac:dyDescent="0.2">
      <c r="A133" s="20"/>
      <c r="B133" s="20"/>
      <c r="C133" s="20"/>
      <c r="D133" s="20"/>
      <c r="E133" s="20"/>
      <c r="F133" s="20"/>
      <c r="G133" s="20"/>
      <c r="H133" s="20"/>
      <c r="I133" s="20"/>
    </row>
    <row r="134" spans="1:9" s="19" customFormat="1" x14ac:dyDescent="0.2">
      <c r="A134" s="20"/>
      <c r="B134" s="20"/>
      <c r="C134" s="20"/>
      <c r="D134" s="20"/>
      <c r="E134" s="20"/>
      <c r="F134" s="20"/>
      <c r="G134" s="20"/>
      <c r="H134" s="20"/>
      <c r="I134" s="20"/>
    </row>
    <row r="135" spans="1:9" s="19" customFormat="1" x14ac:dyDescent="0.2">
      <c r="A135" s="20"/>
      <c r="B135" s="20"/>
      <c r="C135" s="20"/>
      <c r="D135" s="20"/>
      <c r="E135" s="20"/>
      <c r="F135" s="20"/>
      <c r="G135" s="20"/>
      <c r="H135" s="20"/>
      <c r="I135" s="20"/>
    </row>
    <row r="136" spans="1:9" s="19" customFormat="1" x14ac:dyDescent="0.2">
      <c r="A136" s="20"/>
      <c r="B136" s="20"/>
      <c r="C136" s="20"/>
      <c r="D136" s="20"/>
      <c r="E136" s="20"/>
      <c r="F136" s="20"/>
      <c r="G136" s="20"/>
      <c r="H136" s="20"/>
      <c r="I136" s="20"/>
    </row>
    <row r="137" spans="1:9" s="19" customFormat="1" x14ac:dyDescent="0.2">
      <c r="A137" s="20"/>
      <c r="B137" s="20"/>
      <c r="C137" s="20"/>
      <c r="D137" s="20"/>
      <c r="E137" s="20"/>
      <c r="F137" s="20"/>
      <c r="G137" s="20"/>
      <c r="H137" s="20"/>
      <c r="I137" s="20"/>
    </row>
    <row r="138" spans="1:9" s="19" customFormat="1" x14ac:dyDescent="0.2">
      <c r="A138" s="20"/>
      <c r="B138" s="20"/>
      <c r="C138" s="20"/>
      <c r="D138" s="20"/>
      <c r="E138" s="20"/>
      <c r="F138" s="20"/>
      <c r="G138" s="20"/>
      <c r="H138" s="20"/>
      <c r="I138" s="20"/>
    </row>
    <row r="139" spans="1:9" s="19" customFormat="1" x14ac:dyDescent="0.2">
      <c r="A139" s="20"/>
      <c r="B139" s="20"/>
      <c r="C139" s="20"/>
      <c r="D139" s="20"/>
      <c r="E139" s="20"/>
      <c r="F139" s="20"/>
      <c r="G139" s="20"/>
      <c r="H139" s="20"/>
      <c r="I139" s="20"/>
    </row>
    <row r="140" spans="1:9" s="19" customFormat="1" x14ac:dyDescent="0.2">
      <c r="A140" s="20"/>
      <c r="B140" s="20"/>
      <c r="C140" s="20"/>
      <c r="D140" s="20"/>
      <c r="E140" s="20"/>
      <c r="F140" s="20"/>
      <c r="G140" s="20"/>
      <c r="H140" s="20"/>
      <c r="I140" s="20"/>
    </row>
    <row r="141" spans="1:9" s="19" customFormat="1" x14ac:dyDescent="0.2">
      <c r="A141" s="20"/>
      <c r="B141" s="20"/>
      <c r="C141" s="20"/>
      <c r="D141" s="20"/>
      <c r="E141" s="20"/>
      <c r="F141" s="20"/>
      <c r="G141" s="20"/>
      <c r="H141" s="20"/>
      <c r="I141" s="20"/>
    </row>
    <row r="142" spans="1:9" s="19" customFormat="1" x14ac:dyDescent="0.2">
      <c r="A142" s="20"/>
      <c r="B142" s="20"/>
      <c r="C142" s="20"/>
      <c r="D142" s="20"/>
      <c r="E142" s="20"/>
      <c r="F142" s="20"/>
      <c r="G142" s="20"/>
      <c r="H142" s="20"/>
      <c r="I142" s="20"/>
    </row>
    <row r="143" spans="1:9" s="19" customFormat="1" x14ac:dyDescent="0.2">
      <c r="A143" s="20"/>
      <c r="B143" s="20"/>
      <c r="C143" s="20"/>
      <c r="D143" s="20"/>
      <c r="E143" s="20"/>
      <c r="F143" s="20"/>
      <c r="G143" s="20"/>
      <c r="H143" s="20"/>
      <c r="I143" s="20"/>
    </row>
    <row r="144" spans="1:9" s="19" customFormat="1" x14ac:dyDescent="0.2">
      <c r="A144" s="20"/>
      <c r="B144" s="20"/>
      <c r="C144" s="20"/>
      <c r="D144" s="20"/>
      <c r="E144" s="20"/>
      <c r="F144" s="20"/>
      <c r="G144" s="20"/>
      <c r="H144" s="20"/>
      <c r="I144" s="20"/>
    </row>
    <row r="145" spans="1:9" s="19" customFormat="1" x14ac:dyDescent="0.2">
      <c r="A145" s="20"/>
      <c r="B145" s="20"/>
      <c r="C145" s="20"/>
      <c r="D145" s="20"/>
      <c r="E145" s="20"/>
      <c r="F145" s="20"/>
      <c r="G145" s="20"/>
      <c r="H145" s="20"/>
      <c r="I145" s="20"/>
    </row>
    <row r="146" spans="1:9" s="19" customFormat="1" x14ac:dyDescent="0.2">
      <c r="A146" s="20"/>
      <c r="B146" s="20"/>
      <c r="C146" s="20"/>
      <c r="D146" s="20"/>
      <c r="E146" s="20"/>
      <c r="F146" s="20"/>
      <c r="G146" s="20"/>
      <c r="H146" s="20"/>
      <c r="I146" s="20"/>
    </row>
    <row r="147" spans="1:9" s="19" customFormat="1" x14ac:dyDescent="0.2">
      <c r="A147" s="20"/>
      <c r="B147" s="20"/>
      <c r="C147" s="20"/>
      <c r="D147" s="20"/>
      <c r="E147" s="20"/>
      <c r="F147" s="20"/>
      <c r="G147" s="20"/>
      <c r="H147" s="20"/>
      <c r="I147" s="20"/>
    </row>
    <row r="148" spans="1:9" s="19" customFormat="1" x14ac:dyDescent="0.2">
      <c r="A148" s="20"/>
      <c r="B148" s="20"/>
      <c r="C148" s="20"/>
      <c r="D148" s="20"/>
      <c r="E148" s="20"/>
      <c r="F148" s="20"/>
      <c r="G148" s="20"/>
      <c r="H148" s="20"/>
      <c r="I148" s="20"/>
    </row>
    <row r="149" spans="1:9" s="19" customFormat="1" x14ac:dyDescent="0.2">
      <c r="A149" s="20"/>
      <c r="B149" s="20"/>
      <c r="C149" s="20"/>
      <c r="D149" s="20"/>
      <c r="E149" s="20"/>
      <c r="F149" s="20"/>
      <c r="G149" s="20"/>
      <c r="H149" s="20"/>
      <c r="I149" s="20"/>
    </row>
    <row r="150" spans="1:9" s="19" customFormat="1" x14ac:dyDescent="0.2">
      <c r="A150" s="20"/>
      <c r="B150" s="20"/>
      <c r="C150" s="20"/>
      <c r="D150" s="20"/>
      <c r="E150" s="20"/>
      <c r="F150" s="20"/>
      <c r="G150" s="20"/>
      <c r="H150" s="20"/>
      <c r="I150" s="20"/>
    </row>
    <row r="151" spans="1:9" s="19" customFormat="1" x14ac:dyDescent="0.2">
      <c r="A151" s="20"/>
      <c r="B151" s="20"/>
      <c r="C151" s="20"/>
      <c r="D151" s="20"/>
      <c r="E151" s="20"/>
      <c r="F151" s="20"/>
      <c r="G151" s="20"/>
      <c r="H151" s="20"/>
      <c r="I151" s="20"/>
    </row>
    <row r="152" spans="1:9" s="19" customFormat="1" x14ac:dyDescent="0.2">
      <c r="A152" s="20"/>
      <c r="B152" s="20"/>
      <c r="C152" s="20"/>
      <c r="D152" s="20"/>
      <c r="E152" s="20"/>
      <c r="F152" s="20"/>
      <c r="G152" s="20"/>
      <c r="H152" s="20"/>
      <c r="I152" s="20"/>
    </row>
    <row r="153" spans="1:9" s="19" customFormat="1" x14ac:dyDescent="0.2">
      <c r="A153" s="20"/>
      <c r="B153" s="20"/>
      <c r="C153" s="20"/>
      <c r="D153" s="20"/>
      <c r="E153" s="20"/>
      <c r="F153" s="20"/>
      <c r="G153" s="20"/>
      <c r="H153" s="20"/>
      <c r="I153" s="20"/>
    </row>
    <row r="154" spans="1:9" s="19" customFormat="1" x14ac:dyDescent="0.2">
      <c r="A154" s="20"/>
      <c r="B154" s="20"/>
      <c r="C154" s="20"/>
      <c r="D154" s="20"/>
      <c r="E154" s="20"/>
      <c r="F154" s="20"/>
      <c r="G154" s="20"/>
      <c r="H154" s="20"/>
      <c r="I154" s="20"/>
    </row>
    <row r="155" spans="1:9" s="19" customFormat="1" x14ac:dyDescent="0.2">
      <c r="A155" s="20"/>
      <c r="B155" s="20"/>
      <c r="C155" s="20"/>
      <c r="D155" s="20"/>
      <c r="E155" s="20"/>
      <c r="F155" s="20"/>
      <c r="G155" s="20"/>
      <c r="H155" s="20"/>
      <c r="I155" s="20"/>
    </row>
    <row r="156" spans="1:9" s="19" customFormat="1" x14ac:dyDescent="0.2">
      <c r="A156" s="20"/>
      <c r="B156" s="20"/>
      <c r="C156" s="20"/>
      <c r="D156" s="20"/>
      <c r="E156" s="20"/>
      <c r="F156" s="20"/>
      <c r="G156" s="20"/>
      <c r="H156" s="20"/>
      <c r="I156" s="20"/>
    </row>
    <row r="157" spans="1:9" s="19" customFormat="1" x14ac:dyDescent="0.2">
      <c r="A157" s="20"/>
      <c r="B157" s="20"/>
      <c r="C157" s="20"/>
      <c r="D157" s="20"/>
      <c r="E157" s="20"/>
      <c r="F157" s="20"/>
      <c r="G157" s="20"/>
      <c r="H157" s="20"/>
      <c r="I157" s="20"/>
    </row>
    <row r="158" spans="1:9" s="19" customFormat="1" x14ac:dyDescent="0.2">
      <c r="A158" s="20"/>
      <c r="B158" s="20"/>
      <c r="C158" s="20"/>
      <c r="D158" s="20"/>
      <c r="E158" s="20"/>
      <c r="F158" s="20"/>
      <c r="G158" s="20"/>
      <c r="H158" s="20"/>
      <c r="I158" s="20"/>
    </row>
    <row r="159" spans="1:9" s="19" customFormat="1" x14ac:dyDescent="0.2">
      <c r="A159" s="20"/>
      <c r="B159" s="20"/>
      <c r="C159" s="20"/>
      <c r="D159" s="20"/>
      <c r="E159" s="20"/>
      <c r="F159" s="20"/>
      <c r="G159" s="20"/>
      <c r="H159" s="20"/>
      <c r="I159" s="20"/>
    </row>
    <row r="160" spans="1:9" s="19" customFormat="1" x14ac:dyDescent="0.2">
      <c r="A160" s="20"/>
      <c r="B160" s="20"/>
      <c r="C160" s="20"/>
      <c r="D160" s="20"/>
      <c r="E160" s="20"/>
      <c r="F160" s="20"/>
      <c r="G160" s="20"/>
      <c r="H160" s="20"/>
      <c r="I160" s="20"/>
    </row>
    <row r="161" spans="1:9" s="19" customFormat="1" x14ac:dyDescent="0.2">
      <c r="A161" s="20"/>
      <c r="B161" s="20"/>
      <c r="C161" s="20"/>
      <c r="D161" s="20"/>
      <c r="E161" s="20"/>
      <c r="F161" s="20"/>
      <c r="G161" s="20"/>
      <c r="H161" s="20"/>
      <c r="I161" s="20"/>
    </row>
    <row r="162" spans="1:9" s="19" customFormat="1" x14ac:dyDescent="0.2">
      <c r="A162" s="20"/>
      <c r="B162" s="20"/>
      <c r="C162" s="20"/>
      <c r="D162" s="20"/>
      <c r="E162" s="20"/>
      <c r="F162" s="20"/>
      <c r="G162" s="20"/>
      <c r="H162" s="20"/>
      <c r="I162" s="20"/>
    </row>
    <row r="163" spans="1:9" s="19" customFormat="1" x14ac:dyDescent="0.2">
      <c r="A163" s="20"/>
      <c r="B163" s="20"/>
      <c r="C163" s="20"/>
      <c r="D163" s="20"/>
      <c r="E163" s="20"/>
      <c r="F163" s="20"/>
      <c r="G163" s="20"/>
      <c r="H163" s="20"/>
      <c r="I163" s="20"/>
    </row>
    <row r="164" spans="1:9" s="19" customFormat="1" x14ac:dyDescent="0.2">
      <c r="A164" s="20"/>
      <c r="B164" s="20"/>
      <c r="C164" s="20"/>
      <c r="D164" s="20"/>
      <c r="E164" s="20"/>
      <c r="F164" s="20"/>
      <c r="G164" s="20"/>
      <c r="H164" s="20"/>
      <c r="I164" s="20"/>
    </row>
    <row r="165" spans="1:9" s="19" customFormat="1" x14ac:dyDescent="0.2">
      <c r="A165" s="20"/>
      <c r="B165" s="20"/>
      <c r="C165" s="20"/>
      <c r="D165" s="20"/>
      <c r="E165" s="20"/>
      <c r="F165" s="20"/>
      <c r="G165" s="20"/>
      <c r="H165" s="20"/>
      <c r="I165" s="20"/>
    </row>
    <row r="166" spans="1:9" s="19" customFormat="1" x14ac:dyDescent="0.2">
      <c r="A166" s="20"/>
      <c r="B166" s="20"/>
      <c r="C166" s="20"/>
      <c r="D166" s="20"/>
      <c r="E166" s="20"/>
      <c r="F166" s="20"/>
      <c r="G166" s="20"/>
      <c r="H166" s="20"/>
      <c r="I166" s="20"/>
    </row>
    <row r="167" spans="1:9" s="19" customFormat="1" x14ac:dyDescent="0.2">
      <c r="A167" s="20"/>
      <c r="B167" s="20"/>
      <c r="C167" s="20"/>
      <c r="D167" s="20"/>
      <c r="E167" s="20"/>
      <c r="F167" s="20"/>
      <c r="G167" s="20"/>
      <c r="H167" s="20"/>
      <c r="I167" s="20"/>
    </row>
    <row r="168" spans="1:9" s="19" customFormat="1" x14ac:dyDescent="0.2">
      <c r="A168" s="20"/>
      <c r="B168" s="20"/>
      <c r="C168" s="20"/>
      <c r="D168" s="20"/>
      <c r="E168" s="20"/>
      <c r="F168" s="20"/>
      <c r="G168" s="20"/>
      <c r="H168" s="20"/>
      <c r="I168" s="20"/>
    </row>
    <row r="169" spans="1:9" s="19" customFormat="1" x14ac:dyDescent="0.2">
      <c r="A169" s="20"/>
      <c r="B169" s="20"/>
      <c r="C169" s="20"/>
      <c r="D169" s="20"/>
      <c r="E169" s="20"/>
      <c r="F169" s="20"/>
      <c r="G169" s="20"/>
      <c r="H169" s="20"/>
      <c r="I169" s="20"/>
    </row>
    <row r="170" spans="1:9" s="19" customFormat="1" x14ac:dyDescent="0.2">
      <c r="A170" s="20"/>
      <c r="B170" s="20"/>
      <c r="C170" s="20"/>
      <c r="D170" s="20"/>
      <c r="E170" s="20"/>
      <c r="F170" s="20"/>
      <c r="G170" s="20"/>
      <c r="H170" s="20"/>
      <c r="I170" s="20"/>
    </row>
    <row r="171" spans="1:9" s="19" customFormat="1" x14ac:dyDescent="0.2">
      <c r="A171" s="20"/>
      <c r="B171" s="20"/>
      <c r="C171" s="20"/>
      <c r="D171" s="20"/>
      <c r="E171" s="20"/>
      <c r="F171" s="20"/>
      <c r="G171" s="20"/>
      <c r="H171" s="20"/>
      <c r="I171" s="20"/>
    </row>
    <row r="172" spans="1:9" s="19" customFormat="1" x14ac:dyDescent="0.2">
      <c r="A172" s="20"/>
      <c r="B172" s="20"/>
      <c r="C172" s="20"/>
      <c r="D172" s="20"/>
      <c r="E172" s="20"/>
      <c r="F172" s="20"/>
      <c r="G172" s="20"/>
      <c r="H172" s="20"/>
      <c r="I172" s="20"/>
    </row>
    <row r="173" spans="1:9" s="19" customFormat="1" x14ac:dyDescent="0.2">
      <c r="A173" s="20"/>
      <c r="B173" s="20"/>
      <c r="C173" s="20"/>
      <c r="D173" s="20"/>
      <c r="E173" s="20"/>
      <c r="F173" s="20"/>
      <c r="G173" s="20"/>
      <c r="H173" s="20"/>
      <c r="I173" s="20"/>
    </row>
    <row r="174" spans="1:9" s="19" customFormat="1" x14ac:dyDescent="0.2">
      <c r="A174" s="20"/>
      <c r="B174" s="20"/>
      <c r="C174" s="20"/>
      <c r="D174" s="20"/>
      <c r="E174" s="20"/>
      <c r="F174" s="20"/>
      <c r="G174" s="20"/>
      <c r="H174" s="20"/>
      <c r="I174" s="20"/>
    </row>
    <row r="175" spans="1:9" s="19" customFormat="1" x14ac:dyDescent="0.2">
      <c r="A175" s="20"/>
      <c r="B175" s="20"/>
      <c r="C175" s="20"/>
      <c r="D175" s="20"/>
      <c r="E175" s="20"/>
      <c r="F175" s="20"/>
      <c r="G175" s="20"/>
      <c r="H175" s="20"/>
      <c r="I175" s="20"/>
    </row>
    <row r="176" spans="1:9" s="19" customFormat="1" x14ac:dyDescent="0.2">
      <c r="A176" s="20"/>
      <c r="B176" s="20"/>
      <c r="C176" s="20"/>
      <c r="D176" s="20"/>
      <c r="E176" s="20"/>
      <c r="F176" s="20"/>
      <c r="G176" s="20"/>
      <c r="H176" s="20"/>
      <c r="I176" s="20"/>
    </row>
    <row r="177" spans="1:9" s="19" customFormat="1" x14ac:dyDescent="0.2">
      <c r="A177" s="20"/>
      <c r="B177" s="20"/>
      <c r="C177" s="20"/>
      <c r="D177" s="20"/>
      <c r="E177" s="20"/>
      <c r="F177" s="20"/>
      <c r="G177" s="20"/>
      <c r="H177" s="20"/>
      <c r="I177" s="20"/>
    </row>
    <row r="178" spans="1:9" s="19" customFormat="1" x14ac:dyDescent="0.2">
      <c r="A178" s="20"/>
      <c r="B178" s="20"/>
      <c r="C178" s="20"/>
      <c r="D178" s="20"/>
      <c r="E178" s="20"/>
      <c r="F178" s="20"/>
      <c r="G178" s="20"/>
      <c r="H178" s="20"/>
      <c r="I178" s="20"/>
    </row>
    <row r="179" spans="1:9" s="19" customFormat="1" x14ac:dyDescent="0.2">
      <c r="A179" s="20"/>
      <c r="B179" s="20"/>
      <c r="C179" s="20"/>
      <c r="D179" s="20"/>
      <c r="E179" s="20"/>
      <c r="F179" s="20"/>
      <c r="G179" s="20"/>
      <c r="H179" s="20"/>
      <c r="I179" s="20"/>
    </row>
    <row r="180" spans="1:9" s="19" customFormat="1" x14ac:dyDescent="0.2">
      <c r="A180" s="20"/>
      <c r="B180" s="20"/>
      <c r="C180" s="20"/>
      <c r="D180" s="20"/>
      <c r="E180" s="20"/>
      <c r="F180" s="20"/>
      <c r="G180" s="20"/>
      <c r="H180" s="20"/>
      <c r="I180" s="20"/>
    </row>
    <row r="181" spans="1:9" s="19" customFormat="1" x14ac:dyDescent="0.2">
      <c r="A181" s="20"/>
      <c r="B181" s="20"/>
      <c r="C181" s="20"/>
      <c r="D181" s="20"/>
      <c r="E181" s="20"/>
      <c r="F181" s="20"/>
      <c r="G181" s="20"/>
      <c r="H181" s="20"/>
      <c r="I181" s="20"/>
    </row>
    <row r="182" spans="1:9" s="19" customFormat="1" x14ac:dyDescent="0.2">
      <c r="A182" s="20"/>
      <c r="B182" s="20"/>
      <c r="C182" s="20"/>
      <c r="D182" s="20"/>
      <c r="E182" s="20"/>
      <c r="F182" s="20"/>
      <c r="G182" s="20"/>
      <c r="H182" s="20"/>
      <c r="I182" s="20"/>
    </row>
    <row r="183" spans="1:9" s="19" customFormat="1" x14ac:dyDescent="0.2">
      <c r="A183" s="20"/>
      <c r="B183" s="20"/>
      <c r="C183" s="20"/>
      <c r="D183" s="20"/>
      <c r="E183" s="20"/>
      <c r="F183" s="20"/>
      <c r="G183" s="20"/>
      <c r="H183" s="20"/>
      <c r="I183" s="20"/>
    </row>
    <row r="184" spans="1:9" s="19" customFormat="1" x14ac:dyDescent="0.2">
      <c r="A184" s="20"/>
      <c r="B184" s="20"/>
      <c r="C184" s="20"/>
      <c r="D184" s="20"/>
      <c r="E184" s="20"/>
      <c r="F184" s="20"/>
      <c r="G184" s="20"/>
      <c r="H184" s="20"/>
      <c r="I184" s="20"/>
    </row>
    <row r="185" spans="1:9" s="19" customFormat="1" x14ac:dyDescent="0.2">
      <c r="A185" s="20"/>
      <c r="B185" s="20"/>
      <c r="C185" s="20"/>
      <c r="D185" s="20"/>
      <c r="E185" s="20"/>
      <c r="F185" s="20"/>
      <c r="G185" s="20"/>
      <c r="H185" s="20"/>
      <c r="I185" s="20"/>
    </row>
    <row r="186" spans="1:9" s="19" customFormat="1" x14ac:dyDescent="0.2">
      <c r="A186" s="20"/>
      <c r="B186" s="20"/>
      <c r="C186" s="20"/>
      <c r="D186" s="20"/>
      <c r="E186" s="20"/>
      <c r="F186" s="20"/>
      <c r="G186" s="20"/>
      <c r="H186" s="20"/>
      <c r="I186" s="20"/>
    </row>
    <row r="187" spans="1:9" s="19" customFormat="1" x14ac:dyDescent="0.2">
      <c r="A187" s="20"/>
      <c r="B187" s="20"/>
      <c r="C187" s="20"/>
      <c r="D187" s="20"/>
      <c r="E187" s="20"/>
      <c r="F187" s="20"/>
      <c r="G187" s="20"/>
      <c r="H187" s="20"/>
      <c r="I187" s="20"/>
    </row>
    <row r="188" spans="1:9" s="19" customFormat="1" x14ac:dyDescent="0.2">
      <c r="A188" s="20"/>
      <c r="B188" s="20"/>
      <c r="C188" s="20"/>
      <c r="D188" s="20"/>
      <c r="E188" s="20"/>
      <c r="F188" s="20"/>
      <c r="G188" s="20"/>
      <c r="H188" s="20"/>
      <c r="I188" s="20"/>
    </row>
    <row r="189" spans="1:9" s="19" customFormat="1" x14ac:dyDescent="0.2">
      <c r="A189" s="20"/>
      <c r="B189" s="20"/>
      <c r="C189" s="20"/>
      <c r="D189" s="20"/>
      <c r="E189" s="20"/>
      <c r="F189" s="20"/>
      <c r="G189" s="20"/>
      <c r="H189" s="20"/>
      <c r="I189" s="20"/>
    </row>
    <row r="190" spans="1:9" s="19" customFormat="1" x14ac:dyDescent="0.2">
      <c r="A190" s="20"/>
      <c r="B190" s="20"/>
      <c r="C190" s="20"/>
      <c r="D190" s="20"/>
      <c r="E190" s="20"/>
      <c r="F190" s="20"/>
      <c r="G190" s="20"/>
      <c r="H190" s="20"/>
      <c r="I190" s="20"/>
    </row>
    <row r="191" spans="1:9" s="19" customFormat="1" x14ac:dyDescent="0.2">
      <c r="A191" s="20"/>
      <c r="B191" s="20"/>
      <c r="C191" s="20"/>
      <c r="D191" s="20"/>
      <c r="E191" s="20"/>
      <c r="F191" s="20"/>
      <c r="G191" s="20"/>
      <c r="H191" s="20"/>
      <c r="I191" s="20"/>
    </row>
    <row r="192" spans="1:9" s="19" customFormat="1" x14ac:dyDescent="0.2">
      <c r="A192" s="20"/>
      <c r="B192" s="20"/>
      <c r="C192" s="20"/>
      <c r="D192" s="20"/>
      <c r="E192" s="20"/>
      <c r="F192" s="20"/>
      <c r="G192" s="20"/>
      <c r="H192" s="20"/>
      <c r="I192" s="20"/>
    </row>
    <row r="193" spans="1:9" s="19" customFormat="1" x14ac:dyDescent="0.2">
      <c r="A193" s="20"/>
      <c r="B193" s="20"/>
      <c r="C193" s="20"/>
      <c r="D193" s="20"/>
      <c r="E193" s="20"/>
      <c r="F193" s="20"/>
      <c r="G193" s="20"/>
      <c r="H193" s="20"/>
      <c r="I193" s="20"/>
    </row>
    <row r="194" spans="1:9" s="19" customFormat="1" x14ac:dyDescent="0.2">
      <c r="A194" s="20"/>
      <c r="B194" s="20"/>
      <c r="C194" s="20"/>
      <c r="D194" s="20"/>
      <c r="E194" s="20"/>
      <c r="F194" s="20"/>
      <c r="G194" s="20"/>
      <c r="H194" s="20"/>
      <c r="I194" s="20"/>
    </row>
    <row r="195" spans="1:9" s="19" customFormat="1" x14ac:dyDescent="0.2">
      <c r="A195" s="20"/>
      <c r="B195" s="20"/>
      <c r="C195" s="20"/>
      <c r="D195" s="20"/>
      <c r="E195" s="20"/>
      <c r="F195" s="20"/>
      <c r="G195" s="20"/>
      <c r="H195" s="20"/>
      <c r="I195" s="20"/>
    </row>
    <row r="196" spans="1:9" s="19" customFormat="1" x14ac:dyDescent="0.2">
      <c r="A196" s="20"/>
      <c r="B196" s="20"/>
      <c r="C196" s="20"/>
      <c r="D196" s="20"/>
      <c r="E196" s="20"/>
      <c r="F196" s="20"/>
      <c r="G196" s="20"/>
      <c r="H196" s="20"/>
      <c r="I196" s="20"/>
    </row>
    <row r="197" spans="1:9" s="19" customFormat="1" x14ac:dyDescent="0.2">
      <c r="A197" s="20"/>
      <c r="B197" s="20"/>
      <c r="C197" s="20"/>
      <c r="D197" s="20"/>
      <c r="E197" s="20"/>
      <c r="F197" s="20"/>
      <c r="G197" s="20"/>
      <c r="H197" s="20"/>
      <c r="I197" s="20"/>
    </row>
    <row r="198" spans="1:9" s="19" customFormat="1" x14ac:dyDescent="0.2">
      <c r="A198" s="20"/>
      <c r="B198" s="20"/>
      <c r="C198" s="20"/>
      <c r="D198" s="20"/>
      <c r="E198" s="20"/>
      <c r="F198" s="20"/>
      <c r="G198" s="20"/>
      <c r="H198" s="20"/>
      <c r="I198" s="20"/>
    </row>
    <row r="199" spans="1:9" s="19" customFormat="1" x14ac:dyDescent="0.2">
      <c r="A199" s="20"/>
      <c r="B199" s="20"/>
      <c r="C199" s="20"/>
      <c r="D199" s="20"/>
      <c r="E199" s="20"/>
      <c r="F199" s="20"/>
      <c r="G199" s="20"/>
      <c r="H199" s="20"/>
      <c r="I199" s="20"/>
    </row>
    <row r="200" spans="1:9" s="19" customFormat="1" x14ac:dyDescent="0.2">
      <c r="A200" s="20"/>
      <c r="B200" s="20"/>
      <c r="C200" s="20"/>
      <c r="D200" s="20"/>
      <c r="E200" s="20"/>
      <c r="F200" s="20"/>
      <c r="G200" s="20"/>
      <c r="H200" s="20"/>
      <c r="I200" s="20"/>
    </row>
    <row r="201" spans="1:9" s="19" customFormat="1" x14ac:dyDescent="0.2">
      <c r="A201" s="20"/>
      <c r="B201" s="20"/>
      <c r="C201" s="20"/>
      <c r="D201" s="20"/>
      <c r="E201" s="20"/>
      <c r="F201" s="20"/>
      <c r="G201" s="20"/>
      <c r="H201" s="20"/>
      <c r="I201" s="20"/>
    </row>
    <row r="202" spans="1:9" s="19" customFormat="1" x14ac:dyDescent="0.2">
      <c r="A202" s="20"/>
      <c r="B202" s="20"/>
      <c r="C202" s="20"/>
      <c r="D202" s="20"/>
      <c r="E202" s="20"/>
      <c r="F202" s="20"/>
      <c r="G202" s="20"/>
      <c r="H202" s="20"/>
      <c r="I202" s="20"/>
    </row>
    <row r="203" spans="1:9" s="19" customFormat="1" x14ac:dyDescent="0.2">
      <c r="A203" s="20"/>
      <c r="B203" s="20"/>
      <c r="C203" s="20"/>
      <c r="D203" s="20"/>
      <c r="E203" s="20"/>
      <c r="F203" s="20"/>
      <c r="G203" s="20"/>
      <c r="H203" s="20"/>
      <c r="I203" s="20"/>
    </row>
    <row r="204" spans="1:9" s="19" customFormat="1" x14ac:dyDescent="0.2">
      <c r="A204" s="20"/>
      <c r="B204" s="20"/>
      <c r="C204" s="20"/>
      <c r="D204" s="20"/>
      <c r="E204" s="20"/>
      <c r="F204" s="20"/>
      <c r="G204" s="20"/>
      <c r="H204" s="20"/>
      <c r="I204" s="20"/>
    </row>
    <row r="205" spans="1:9" s="19" customFormat="1" x14ac:dyDescent="0.2">
      <c r="A205" s="20"/>
      <c r="B205" s="20"/>
      <c r="C205" s="20"/>
      <c r="D205" s="20"/>
      <c r="E205" s="20"/>
      <c r="F205" s="20"/>
      <c r="G205" s="20"/>
      <c r="H205" s="20"/>
      <c r="I205" s="20"/>
    </row>
    <row r="206" spans="1:9" s="19" customFormat="1" x14ac:dyDescent="0.2">
      <c r="A206" s="20"/>
      <c r="B206" s="20"/>
      <c r="C206" s="20"/>
      <c r="D206" s="20"/>
      <c r="E206" s="20"/>
      <c r="F206" s="20"/>
      <c r="G206" s="20"/>
      <c r="H206" s="20"/>
      <c r="I206" s="20"/>
    </row>
    <row r="207" spans="1:9" s="19" customFormat="1" x14ac:dyDescent="0.2">
      <c r="A207" s="20"/>
      <c r="B207" s="20"/>
      <c r="C207" s="20"/>
      <c r="D207" s="20"/>
      <c r="E207" s="20"/>
      <c r="F207" s="20"/>
      <c r="G207" s="20"/>
      <c r="H207" s="20"/>
      <c r="I207" s="20"/>
    </row>
    <row r="208" spans="1:9" s="19" customFormat="1" x14ac:dyDescent="0.2">
      <c r="A208" s="20"/>
      <c r="B208" s="20"/>
      <c r="C208" s="20"/>
      <c r="D208" s="20"/>
      <c r="E208" s="20"/>
      <c r="F208" s="20"/>
      <c r="G208" s="20"/>
      <c r="H208" s="20"/>
      <c r="I208" s="20"/>
    </row>
    <row r="209" spans="1:9" s="19" customFormat="1" x14ac:dyDescent="0.2">
      <c r="A209" s="20"/>
      <c r="B209" s="20"/>
      <c r="C209" s="20"/>
      <c r="D209" s="20"/>
      <c r="E209" s="20"/>
      <c r="F209" s="20"/>
      <c r="G209" s="20"/>
      <c r="H209" s="20"/>
      <c r="I209" s="20"/>
    </row>
    <row r="210" spans="1:9" s="19" customFormat="1" x14ac:dyDescent="0.2">
      <c r="A210" s="20"/>
      <c r="B210" s="20"/>
      <c r="C210" s="20"/>
      <c r="D210" s="20"/>
      <c r="E210" s="20"/>
      <c r="F210" s="20"/>
      <c r="G210" s="20"/>
      <c r="H210" s="20"/>
      <c r="I210" s="20"/>
    </row>
    <row r="211" spans="1:9" s="19" customFormat="1" x14ac:dyDescent="0.2">
      <c r="A211" s="20"/>
      <c r="B211" s="20"/>
      <c r="C211" s="20"/>
      <c r="D211" s="20"/>
      <c r="E211" s="20"/>
      <c r="F211" s="20"/>
      <c r="G211" s="20"/>
      <c r="H211" s="20"/>
      <c r="I211" s="20"/>
    </row>
    <row r="212" spans="1:9" s="19" customFormat="1" x14ac:dyDescent="0.2">
      <c r="A212" s="20"/>
      <c r="B212" s="20"/>
      <c r="C212" s="20"/>
      <c r="D212" s="20"/>
      <c r="E212" s="20"/>
      <c r="F212" s="20"/>
      <c r="G212" s="20"/>
      <c r="H212" s="20"/>
      <c r="I212" s="20"/>
    </row>
    <row r="213" spans="1:9" s="19" customFormat="1" x14ac:dyDescent="0.2">
      <c r="A213" s="20"/>
      <c r="B213" s="20"/>
      <c r="C213" s="20"/>
      <c r="D213" s="20"/>
      <c r="E213" s="20"/>
      <c r="F213" s="20"/>
      <c r="G213" s="20"/>
      <c r="H213" s="20"/>
      <c r="I213" s="20"/>
    </row>
    <row r="214" spans="1:9" s="19" customFormat="1" x14ac:dyDescent="0.2">
      <c r="A214" s="20"/>
      <c r="B214" s="20"/>
      <c r="C214" s="20"/>
      <c r="D214" s="20"/>
      <c r="E214" s="20"/>
      <c r="F214" s="20"/>
      <c r="G214" s="20"/>
      <c r="H214" s="20"/>
      <c r="I214" s="20"/>
    </row>
    <row r="215" spans="1:9" s="19" customFormat="1" x14ac:dyDescent="0.2">
      <c r="A215" s="20"/>
      <c r="B215" s="20"/>
      <c r="C215" s="20"/>
      <c r="D215" s="20"/>
      <c r="E215" s="20"/>
      <c r="F215" s="20"/>
      <c r="G215" s="20"/>
      <c r="H215" s="20"/>
      <c r="I215" s="20"/>
    </row>
    <row r="216" spans="1:9" s="19" customFormat="1" x14ac:dyDescent="0.2">
      <c r="A216" s="20"/>
      <c r="B216" s="20"/>
      <c r="C216" s="20"/>
      <c r="D216" s="20"/>
      <c r="E216" s="20"/>
      <c r="F216" s="20"/>
      <c r="G216" s="20"/>
      <c r="H216" s="20"/>
      <c r="I216" s="20"/>
    </row>
    <row r="217" spans="1:9" s="19" customFormat="1" x14ac:dyDescent="0.2">
      <c r="A217" s="20"/>
      <c r="B217" s="20"/>
      <c r="C217" s="20"/>
      <c r="D217" s="20"/>
      <c r="E217" s="20"/>
      <c r="F217" s="20"/>
      <c r="G217" s="20"/>
      <c r="H217" s="20"/>
      <c r="I217" s="20"/>
    </row>
    <row r="218" spans="1:9" s="19" customFormat="1" x14ac:dyDescent="0.2">
      <c r="A218" s="20"/>
      <c r="B218" s="20"/>
      <c r="C218" s="20"/>
      <c r="D218" s="20"/>
      <c r="E218" s="20"/>
      <c r="F218" s="20"/>
      <c r="G218" s="20"/>
      <c r="H218" s="20"/>
      <c r="I218" s="20"/>
    </row>
    <row r="219" spans="1:9" s="19" customFormat="1" x14ac:dyDescent="0.2">
      <c r="A219" s="20"/>
      <c r="B219" s="20"/>
      <c r="C219" s="20"/>
      <c r="D219" s="20"/>
      <c r="E219" s="20"/>
      <c r="F219" s="20"/>
      <c r="G219" s="20"/>
      <c r="H219" s="20"/>
      <c r="I219" s="20"/>
    </row>
    <row r="220" spans="1:9" s="19" customFormat="1" x14ac:dyDescent="0.2">
      <c r="A220" s="20"/>
      <c r="B220" s="20"/>
      <c r="C220" s="20"/>
      <c r="D220" s="20"/>
      <c r="E220" s="20"/>
      <c r="F220" s="20"/>
      <c r="G220" s="20"/>
      <c r="H220" s="20"/>
      <c r="I220" s="20"/>
    </row>
    <row r="221" spans="1:9" s="19" customFormat="1" x14ac:dyDescent="0.2">
      <c r="A221" s="20"/>
      <c r="B221" s="20"/>
      <c r="C221" s="20"/>
      <c r="D221" s="20"/>
      <c r="E221" s="20"/>
      <c r="F221" s="20"/>
      <c r="G221" s="20"/>
      <c r="H221" s="20"/>
      <c r="I221" s="20"/>
    </row>
    <row r="222" spans="1:9" s="19" customFormat="1" x14ac:dyDescent="0.2">
      <c r="A222" s="20"/>
      <c r="B222" s="20"/>
      <c r="C222" s="20"/>
      <c r="D222" s="20"/>
      <c r="E222" s="20"/>
      <c r="F222" s="20"/>
      <c r="G222" s="20"/>
      <c r="H222" s="20"/>
      <c r="I222" s="20"/>
    </row>
    <row r="223" spans="1:9" s="19" customFormat="1" x14ac:dyDescent="0.2">
      <c r="A223" s="20"/>
      <c r="B223" s="20"/>
      <c r="C223" s="20"/>
      <c r="D223" s="20"/>
      <c r="E223" s="20"/>
      <c r="F223" s="20"/>
      <c r="G223" s="20"/>
      <c r="H223" s="20"/>
      <c r="I223" s="20"/>
    </row>
    <row r="224" spans="1:9" s="19" customFormat="1" x14ac:dyDescent="0.2">
      <c r="A224" s="20"/>
      <c r="B224" s="20"/>
      <c r="C224" s="20"/>
      <c r="D224" s="20"/>
      <c r="E224" s="20"/>
      <c r="F224" s="20"/>
      <c r="G224" s="20"/>
      <c r="H224" s="20"/>
      <c r="I224" s="20"/>
    </row>
    <row r="225" spans="1:9" s="19" customFormat="1" x14ac:dyDescent="0.2">
      <c r="A225" s="20"/>
      <c r="B225" s="20"/>
      <c r="C225" s="20"/>
      <c r="D225" s="20"/>
      <c r="E225" s="20"/>
      <c r="F225" s="20"/>
      <c r="G225" s="20"/>
      <c r="H225" s="20"/>
      <c r="I225" s="20"/>
    </row>
    <row r="226" spans="1:9" s="19" customFormat="1" x14ac:dyDescent="0.2">
      <c r="A226" s="20"/>
      <c r="B226" s="20"/>
      <c r="C226" s="20"/>
      <c r="D226" s="20"/>
      <c r="E226" s="20"/>
      <c r="F226" s="20"/>
      <c r="G226" s="20"/>
      <c r="H226" s="20"/>
      <c r="I226" s="20"/>
    </row>
    <row r="227" spans="1:9" s="19" customFormat="1" x14ac:dyDescent="0.2">
      <c r="A227" s="20"/>
      <c r="B227" s="20"/>
      <c r="C227" s="20"/>
      <c r="D227" s="20"/>
      <c r="E227" s="20"/>
      <c r="F227" s="20"/>
      <c r="G227" s="20"/>
      <c r="H227" s="20"/>
      <c r="I227" s="20"/>
    </row>
    <row r="228" spans="1:9" s="19" customFormat="1" x14ac:dyDescent="0.2">
      <c r="A228" s="20"/>
      <c r="B228" s="20"/>
      <c r="C228" s="20"/>
      <c r="D228" s="20"/>
      <c r="E228" s="20"/>
      <c r="F228" s="20"/>
      <c r="G228" s="20"/>
      <c r="H228" s="20"/>
      <c r="I228" s="20"/>
    </row>
    <row r="229" spans="1:9" s="19" customFormat="1" x14ac:dyDescent="0.2">
      <c r="A229" s="20"/>
      <c r="B229" s="20"/>
      <c r="C229" s="20"/>
      <c r="D229" s="20"/>
      <c r="E229" s="20"/>
      <c r="F229" s="20"/>
      <c r="G229" s="20"/>
      <c r="H229" s="20"/>
      <c r="I229" s="20"/>
    </row>
    <row r="230" spans="1:9" s="19" customFormat="1" x14ac:dyDescent="0.2">
      <c r="A230" s="20"/>
      <c r="B230" s="20"/>
      <c r="C230" s="20"/>
      <c r="D230" s="20"/>
      <c r="E230" s="20"/>
      <c r="F230" s="20"/>
      <c r="G230" s="20"/>
      <c r="H230" s="20"/>
      <c r="I230" s="20"/>
    </row>
    <row r="231" spans="1:9" s="19" customFormat="1" x14ac:dyDescent="0.2">
      <c r="A231" s="20"/>
      <c r="B231" s="20"/>
      <c r="C231" s="20"/>
      <c r="D231" s="20"/>
      <c r="E231" s="20"/>
      <c r="F231" s="20"/>
      <c r="G231" s="20"/>
      <c r="H231" s="20"/>
      <c r="I231" s="20"/>
    </row>
    <row r="232" spans="1:9" s="19" customFormat="1" x14ac:dyDescent="0.2">
      <c r="A232" s="20"/>
      <c r="B232" s="20"/>
      <c r="C232" s="20"/>
      <c r="D232" s="20"/>
      <c r="E232" s="20"/>
      <c r="F232" s="20"/>
      <c r="G232" s="20"/>
      <c r="H232" s="20"/>
      <c r="I232" s="20"/>
    </row>
    <row r="233" spans="1:9" s="19" customFormat="1" x14ac:dyDescent="0.2">
      <c r="A233" s="20"/>
      <c r="B233" s="20"/>
      <c r="C233" s="20"/>
      <c r="D233" s="20"/>
      <c r="E233" s="20"/>
      <c r="F233" s="20"/>
      <c r="G233" s="20"/>
      <c r="H233" s="20"/>
      <c r="I233" s="20"/>
    </row>
    <row r="234" spans="1:9" s="19" customFormat="1" x14ac:dyDescent="0.2">
      <c r="A234" s="20"/>
      <c r="B234" s="20"/>
      <c r="C234" s="20"/>
      <c r="D234" s="20"/>
      <c r="E234" s="20"/>
      <c r="F234" s="20"/>
      <c r="G234" s="20"/>
      <c r="H234" s="20"/>
      <c r="I234" s="20"/>
    </row>
    <row r="235" spans="1:9" s="19" customFormat="1" x14ac:dyDescent="0.2">
      <c r="A235" s="20"/>
      <c r="B235" s="20"/>
      <c r="C235" s="20"/>
      <c r="D235" s="20"/>
      <c r="E235" s="20"/>
      <c r="F235" s="20"/>
      <c r="G235" s="20"/>
      <c r="H235" s="20"/>
      <c r="I235" s="20"/>
    </row>
    <row r="236" spans="1:9" s="19" customFormat="1" x14ac:dyDescent="0.2">
      <c r="A236" s="20"/>
      <c r="B236" s="20"/>
      <c r="C236" s="20"/>
      <c r="D236" s="20"/>
      <c r="E236" s="20"/>
      <c r="F236" s="20"/>
      <c r="G236" s="20"/>
      <c r="H236" s="20"/>
      <c r="I236" s="20"/>
    </row>
    <row r="237" spans="1:9" s="19" customFormat="1" x14ac:dyDescent="0.2">
      <c r="A237" s="20"/>
      <c r="B237" s="20"/>
      <c r="C237" s="20"/>
      <c r="D237" s="20"/>
      <c r="E237" s="20"/>
      <c r="F237" s="20"/>
      <c r="G237" s="20"/>
      <c r="H237" s="20"/>
      <c r="I237" s="20"/>
    </row>
    <row r="238" spans="1:9" s="19" customFormat="1" x14ac:dyDescent="0.2">
      <c r="A238" s="20"/>
      <c r="B238" s="20"/>
      <c r="C238" s="20"/>
      <c r="D238" s="20"/>
      <c r="E238" s="20"/>
      <c r="F238" s="20"/>
      <c r="G238" s="20"/>
      <c r="H238" s="20"/>
      <c r="I238" s="20"/>
    </row>
    <row r="239" spans="1:9" s="19" customFormat="1" x14ac:dyDescent="0.2">
      <c r="A239" s="20"/>
      <c r="B239" s="20"/>
      <c r="C239" s="20"/>
      <c r="D239" s="20"/>
      <c r="E239" s="20"/>
      <c r="F239" s="20"/>
      <c r="G239" s="20"/>
      <c r="H239" s="20"/>
      <c r="I239" s="20"/>
    </row>
    <row r="240" spans="1:9" s="19" customFormat="1" x14ac:dyDescent="0.2">
      <c r="A240" s="20"/>
      <c r="B240" s="20"/>
      <c r="C240" s="20"/>
      <c r="D240" s="20"/>
      <c r="E240" s="20"/>
      <c r="F240" s="20"/>
      <c r="G240" s="20"/>
      <c r="H240" s="20"/>
      <c r="I240" s="20"/>
    </row>
    <row r="241" spans="1:9" s="19" customFormat="1" x14ac:dyDescent="0.2">
      <c r="A241" s="20"/>
      <c r="B241" s="20"/>
      <c r="C241" s="20"/>
      <c r="D241" s="20"/>
      <c r="E241" s="20"/>
      <c r="F241" s="20"/>
      <c r="G241" s="20"/>
      <c r="H241" s="20"/>
      <c r="I241" s="20"/>
    </row>
    <row r="242" spans="1:9" s="19" customFormat="1" x14ac:dyDescent="0.2">
      <c r="A242" s="20"/>
      <c r="B242" s="20"/>
      <c r="C242" s="20"/>
      <c r="D242" s="20"/>
      <c r="E242" s="20"/>
      <c r="F242" s="20"/>
      <c r="G242" s="20"/>
      <c r="H242" s="20"/>
      <c r="I242" s="20"/>
    </row>
    <row r="243" spans="1:9" s="19" customFormat="1" x14ac:dyDescent="0.2">
      <c r="A243" s="20"/>
      <c r="B243" s="20"/>
      <c r="C243" s="20"/>
      <c r="D243" s="20"/>
      <c r="E243" s="20"/>
      <c r="F243" s="20"/>
      <c r="G243" s="20"/>
      <c r="H243" s="20"/>
      <c r="I243" s="20"/>
    </row>
    <row r="244" spans="1:9" s="19" customFormat="1" x14ac:dyDescent="0.2">
      <c r="A244" s="20"/>
      <c r="B244" s="20"/>
      <c r="C244" s="20"/>
      <c r="D244" s="20"/>
      <c r="E244" s="20"/>
      <c r="F244" s="20"/>
      <c r="G244" s="20"/>
      <c r="H244" s="20"/>
      <c r="I244" s="20"/>
    </row>
    <row r="245" spans="1:9" s="19" customFormat="1" x14ac:dyDescent="0.2">
      <c r="A245" s="20"/>
      <c r="B245" s="20"/>
      <c r="C245" s="20"/>
      <c r="D245" s="20"/>
      <c r="E245" s="20"/>
      <c r="F245" s="20"/>
      <c r="G245" s="20"/>
      <c r="H245" s="20"/>
      <c r="I245" s="20"/>
    </row>
    <row r="246" spans="1:9" s="19" customFormat="1" x14ac:dyDescent="0.2">
      <c r="A246" s="20"/>
      <c r="B246" s="20"/>
      <c r="C246" s="20"/>
      <c r="D246" s="20"/>
      <c r="E246" s="20"/>
      <c r="F246" s="20"/>
      <c r="G246" s="20"/>
      <c r="H246" s="20"/>
      <c r="I246" s="20"/>
    </row>
    <row r="247" spans="1:9" s="19" customFormat="1" x14ac:dyDescent="0.2">
      <c r="A247" s="20"/>
      <c r="B247" s="20"/>
      <c r="C247" s="20"/>
      <c r="D247" s="20"/>
      <c r="E247" s="20"/>
      <c r="F247" s="20"/>
      <c r="G247" s="20"/>
      <c r="H247" s="20"/>
      <c r="I247" s="20"/>
    </row>
    <row r="248" spans="1:9" s="19" customFormat="1" x14ac:dyDescent="0.2">
      <c r="A248" s="20"/>
      <c r="B248" s="20"/>
      <c r="C248" s="20"/>
      <c r="D248" s="20"/>
      <c r="E248" s="20"/>
      <c r="F248" s="20"/>
      <c r="G248" s="20"/>
      <c r="H248" s="20"/>
      <c r="I248" s="20"/>
    </row>
    <row r="249" spans="1:9" s="19" customFormat="1" x14ac:dyDescent="0.2">
      <c r="A249" s="20"/>
      <c r="B249" s="20"/>
      <c r="C249" s="20"/>
      <c r="D249" s="20"/>
      <c r="E249" s="20"/>
      <c r="F249" s="20"/>
      <c r="G249" s="20"/>
      <c r="H249" s="20"/>
      <c r="I249" s="20"/>
    </row>
    <row r="250" spans="1:9" s="19" customFormat="1" x14ac:dyDescent="0.2">
      <c r="A250" s="20"/>
      <c r="B250" s="20"/>
      <c r="C250" s="20"/>
      <c r="D250" s="20"/>
      <c r="E250" s="20"/>
      <c r="F250" s="20"/>
      <c r="G250" s="20"/>
      <c r="H250" s="20"/>
      <c r="I250" s="20"/>
    </row>
    <row r="251" spans="1:9" s="19" customFormat="1" x14ac:dyDescent="0.2">
      <c r="A251" s="20"/>
      <c r="B251" s="20"/>
      <c r="C251" s="20"/>
      <c r="D251" s="20"/>
      <c r="E251" s="20"/>
      <c r="F251" s="20"/>
      <c r="G251" s="20"/>
      <c r="H251" s="20"/>
      <c r="I251" s="20"/>
    </row>
    <row r="252" spans="1:9" s="19" customFormat="1" x14ac:dyDescent="0.2">
      <c r="A252" s="20"/>
      <c r="B252" s="20"/>
      <c r="C252" s="20"/>
      <c r="D252" s="20"/>
      <c r="E252" s="20"/>
      <c r="F252" s="20"/>
      <c r="G252" s="20"/>
      <c r="H252" s="20"/>
      <c r="I252" s="20"/>
    </row>
    <row r="253" spans="1:9" s="19" customFormat="1" x14ac:dyDescent="0.2">
      <c r="A253" s="20"/>
      <c r="B253" s="20"/>
      <c r="C253" s="20"/>
      <c r="D253" s="20"/>
      <c r="E253" s="20"/>
      <c r="F253" s="20"/>
      <c r="G253" s="20"/>
      <c r="H253" s="20"/>
      <c r="I253" s="20"/>
    </row>
    <row r="254" spans="1:9" s="19" customFormat="1" x14ac:dyDescent="0.2">
      <c r="A254" s="20"/>
      <c r="B254" s="20"/>
      <c r="C254" s="20"/>
      <c r="D254" s="20"/>
      <c r="E254" s="20"/>
      <c r="F254" s="20"/>
      <c r="G254" s="20"/>
      <c r="H254" s="20"/>
      <c r="I254" s="20"/>
    </row>
    <row r="255" spans="1:9" s="19" customFormat="1" x14ac:dyDescent="0.2">
      <c r="A255" s="20"/>
      <c r="B255" s="20"/>
      <c r="C255" s="20"/>
      <c r="D255" s="20"/>
      <c r="E255" s="20"/>
      <c r="F255" s="20"/>
      <c r="G255" s="20"/>
      <c r="H255" s="20"/>
      <c r="I255" s="20"/>
    </row>
    <row r="256" spans="1:9" s="19" customFormat="1" x14ac:dyDescent="0.2">
      <c r="A256" s="20"/>
      <c r="B256" s="20"/>
      <c r="C256" s="20"/>
      <c r="D256" s="20"/>
      <c r="E256" s="20"/>
      <c r="F256" s="20"/>
      <c r="G256" s="20"/>
      <c r="H256" s="20"/>
      <c r="I256" s="20"/>
    </row>
    <row r="257" spans="1:9" s="19" customFormat="1" x14ac:dyDescent="0.2">
      <c r="A257" s="20"/>
      <c r="B257" s="20"/>
      <c r="C257" s="20"/>
      <c r="D257" s="20"/>
      <c r="E257" s="20"/>
      <c r="F257" s="20"/>
      <c r="G257" s="20"/>
      <c r="H257" s="20"/>
      <c r="I257" s="20"/>
    </row>
    <row r="258" spans="1:9" s="19" customFormat="1" x14ac:dyDescent="0.2">
      <c r="A258" s="20"/>
      <c r="B258" s="20"/>
      <c r="C258" s="20"/>
      <c r="D258" s="20"/>
      <c r="E258" s="20"/>
      <c r="F258" s="20"/>
      <c r="G258" s="20"/>
      <c r="H258" s="20"/>
      <c r="I258" s="20"/>
    </row>
    <row r="259" spans="1:9" s="19" customFormat="1" x14ac:dyDescent="0.2">
      <c r="A259" s="20"/>
      <c r="B259" s="20"/>
      <c r="C259" s="20"/>
      <c r="D259" s="20"/>
      <c r="E259" s="20"/>
      <c r="F259" s="20"/>
      <c r="G259" s="20"/>
      <c r="H259" s="20"/>
      <c r="I259" s="20"/>
    </row>
    <row r="260" spans="1:9" s="19" customFormat="1" x14ac:dyDescent="0.2">
      <c r="A260" s="20"/>
      <c r="B260" s="20"/>
      <c r="C260" s="20"/>
      <c r="D260" s="20"/>
      <c r="E260" s="20"/>
      <c r="F260" s="20"/>
      <c r="G260" s="20"/>
      <c r="H260" s="20"/>
      <c r="I260" s="20"/>
    </row>
    <row r="261" spans="1:9" s="19" customFormat="1" x14ac:dyDescent="0.2">
      <c r="A261" s="20"/>
      <c r="B261" s="20"/>
      <c r="C261" s="20"/>
      <c r="D261" s="20"/>
      <c r="E261" s="20"/>
      <c r="F261" s="20"/>
      <c r="G261" s="20"/>
      <c r="H261" s="20"/>
      <c r="I261" s="20"/>
    </row>
    <row r="262" spans="1:9" s="19" customFormat="1" x14ac:dyDescent="0.2">
      <c r="A262" s="20"/>
      <c r="B262" s="20"/>
      <c r="C262" s="20"/>
      <c r="D262" s="20"/>
      <c r="E262" s="20"/>
      <c r="F262" s="20"/>
      <c r="G262" s="20"/>
      <c r="H262" s="20"/>
      <c r="I262" s="20"/>
    </row>
    <row r="263" spans="1:9" s="19" customFormat="1" x14ac:dyDescent="0.2">
      <c r="A263" s="20"/>
      <c r="B263" s="20"/>
      <c r="C263" s="20"/>
      <c r="D263" s="20"/>
      <c r="E263" s="20"/>
      <c r="F263" s="20"/>
      <c r="G263" s="20"/>
      <c r="H263" s="20"/>
      <c r="I263" s="20"/>
    </row>
    <row r="264" spans="1:9" s="19" customFormat="1" x14ac:dyDescent="0.2">
      <c r="A264" s="20"/>
      <c r="B264" s="20"/>
      <c r="C264" s="20"/>
      <c r="D264" s="20"/>
      <c r="E264" s="20"/>
      <c r="F264" s="20"/>
      <c r="G264" s="20"/>
      <c r="H264" s="20"/>
      <c r="I264" s="20"/>
    </row>
    <row r="265" spans="1:9" s="19" customFormat="1" x14ac:dyDescent="0.2">
      <c r="A265" s="20"/>
      <c r="B265" s="20"/>
      <c r="C265" s="20"/>
      <c r="D265" s="20"/>
      <c r="E265" s="20"/>
      <c r="F265" s="20"/>
      <c r="G265" s="20"/>
      <c r="H265" s="20"/>
      <c r="I265" s="20"/>
    </row>
    <row r="266" spans="1:9" s="19" customFormat="1" x14ac:dyDescent="0.2">
      <c r="A266" s="20"/>
      <c r="B266" s="20"/>
      <c r="C266" s="20"/>
      <c r="D266" s="20"/>
      <c r="E266" s="20"/>
      <c r="F266" s="20"/>
      <c r="G266" s="20"/>
      <c r="H266" s="20"/>
      <c r="I266" s="20"/>
    </row>
    <row r="267" spans="1:9" s="19" customFormat="1" x14ac:dyDescent="0.2">
      <c r="A267" s="20"/>
      <c r="B267" s="20"/>
      <c r="C267" s="20"/>
      <c r="D267" s="20"/>
      <c r="E267" s="20"/>
      <c r="F267" s="20"/>
      <c r="G267" s="20"/>
      <c r="H267" s="20"/>
      <c r="I267" s="20"/>
    </row>
    <row r="268" spans="1:9" s="19" customFormat="1" x14ac:dyDescent="0.2">
      <c r="A268" s="20"/>
      <c r="B268" s="20"/>
      <c r="C268" s="20"/>
      <c r="D268" s="20"/>
      <c r="E268" s="20"/>
      <c r="F268" s="20"/>
      <c r="G268" s="20"/>
      <c r="H268" s="20"/>
      <c r="I268" s="20"/>
    </row>
    <row r="269" spans="1:9" s="19" customFormat="1" x14ac:dyDescent="0.2">
      <c r="A269" s="20"/>
      <c r="B269" s="20"/>
      <c r="C269" s="20"/>
      <c r="D269" s="20"/>
      <c r="E269" s="20"/>
      <c r="F269" s="20"/>
      <c r="G269" s="20"/>
      <c r="H269" s="20"/>
      <c r="I269" s="20"/>
    </row>
    <row r="270" spans="1:9" s="19" customFormat="1" x14ac:dyDescent="0.2">
      <c r="A270" s="20"/>
      <c r="B270" s="20"/>
      <c r="C270" s="20"/>
      <c r="D270" s="20"/>
      <c r="E270" s="20"/>
      <c r="F270" s="20"/>
      <c r="G270" s="20"/>
      <c r="H270" s="20"/>
      <c r="I270" s="20"/>
    </row>
    <row r="271" spans="1:9" s="19" customFormat="1" x14ac:dyDescent="0.2">
      <c r="A271" s="20"/>
      <c r="B271" s="20"/>
      <c r="C271" s="20"/>
      <c r="D271" s="20"/>
      <c r="E271" s="20"/>
      <c r="F271" s="20"/>
      <c r="G271" s="20"/>
      <c r="H271" s="20"/>
      <c r="I271" s="20"/>
    </row>
    <row r="272" spans="1:9" s="19" customFormat="1" x14ac:dyDescent="0.2">
      <c r="A272" s="20"/>
      <c r="B272" s="20"/>
      <c r="C272" s="20"/>
      <c r="D272" s="20"/>
      <c r="E272" s="20"/>
      <c r="F272" s="20"/>
      <c r="G272" s="20"/>
      <c r="H272" s="20"/>
      <c r="I272" s="20"/>
    </row>
    <row r="273" spans="1:9" s="19" customFormat="1" x14ac:dyDescent="0.2">
      <c r="A273" s="20"/>
      <c r="B273" s="20"/>
      <c r="C273" s="20"/>
      <c r="D273" s="20"/>
      <c r="E273" s="20"/>
      <c r="F273" s="20"/>
      <c r="G273" s="20"/>
      <c r="H273" s="20"/>
      <c r="I273" s="20"/>
    </row>
    <row r="274" spans="1:9" s="19" customFormat="1" x14ac:dyDescent="0.2">
      <c r="A274" s="20"/>
      <c r="B274" s="20"/>
      <c r="C274" s="20"/>
      <c r="D274" s="20"/>
      <c r="E274" s="20"/>
      <c r="F274" s="20"/>
      <c r="G274" s="20"/>
      <c r="H274" s="20"/>
      <c r="I274" s="20"/>
    </row>
    <row r="275" spans="1:9" s="19" customFormat="1" x14ac:dyDescent="0.2">
      <c r="A275" s="20"/>
      <c r="B275" s="20"/>
      <c r="C275" s="20"/>
      <c r="D275" s="20"/>
      <c r="E275" s="20"/>
      <c r="F275" s="20"/>
      <c r="G275" s="20"/>
      <c r="H275" s="20"/>
      <c r="I275" s="20"/>
    </row>
    <row r="276" spans="1:9" s="19" customFormat="1" x14ac:dyDescent="0.2">
      <c r="A276" s="20"/>
      <c r="B276" s="20"/>
      <c r="C276" s="20"/>
      <c r="D276" s="20"/>
      <c r="E276" s="20"/>
      <c r="F276" s="20"/>
      <c r="G276" s="20"/>
      <c r="H276" s="20"/>
      <c r="I276" s="20"/>
    </row>
    <row r="277" spans="1:9" s="19" customFormat="1" x14ac:dyDescent="0.2">
      <c r="A277" s="20"/>
      <c r="B277" s="20"/>
      <c r="C277" s="20"/>
      <c r="D277" s="20"/>
      <c r="E277" s="20"/>
      <c r="F277" s="20"/>
      <c r="G277" s="20"/>
      <c r="H277" s="20"/>
      <c r="I277" s="20"/>
    </row>
    <row r="278" spans="1:9" s="19" customFormat="1" x14ac:dyDescent="0.2">
      <c r="A278" s="20"/>
      <c r="B278" s="20"/>
      <c r="C278" s="20"/>
      <c r="D278" s="20"/>
      <c r="E278" s="20"/>
      <c r="F278" s="20"/>
      <c r="G278" s="20"/>
      <c r="H278" s="20"/>
      <c r="I278" s="20"/>
    </row>
    <row r="279" spans="1:9" s="19" customFormat="1" x14ac:dyDescent="0.2">
      <c r="A279" s="20"/>
      <c r="B279" s="20"/>
      <c r="C279" s="20"/>
      <c r="D279" s="20"/>
      <c r="E279" s="20"/>
      <c r="F279" s="20"/>
      <c r="G279" s="20"/>
      <c r="H279" s="20"/>
      <c r="I279" s="20"/>
    </row>
    <row r="280" spans="1:9" s="19" customFormat="1" x14ac:dyDescent="0.2">
      <c r="A280" s="20"/>
      <c r="B280" s="20"/>
      <c r="C280" s="20"/>
      <c r="D280" s="20"/>
      <c r="E280" s="20"/>
      <c r="F280" s="20"/>
      <c r="G280" s="20"/>
      <c r="H280" s="20"/>
      <c r="I280" s="20"/>
    </row>
    <row r="281" spans="1:9" s="19" customFormat="1" x14ac:dyDescent="0.2">
      <c r="A281" s="20"/>
      <c r="B281" s="20"/>
      <c r="C281" s="20"/>
      <c r="D281" s="20"/>
      <c r="E281" s="20"/>
      <c r="F281" s="20"/>
      <c r="G281" s="20"/>
      <c r="H281" s="20"/>
      <c r="I281" s="20"/>
    </row>
    <row r="282" spans="1:9" s="19" customFormat="1" x14ac:dyDescent="0.2">
      <c r="A282" s="20"/>
      <c r="B282" s="20"/>
      <c r="C282" s="20"/>
      <c r="D282" s="20"/>
      <c r="E282" s="20"/>
      <c r="F282" s="20"/>
      <c r="G282" s="20"/>
      <c r="H282" s="20"/>
      <c r="I282" s="20"/>
    </row>
    <row r="283" spans="1:9" s="19" customFormat="1" x14ac:dyDescent="0.2">
      <c r="A283" s="20"/>
      <c r="B283" s="20"/>
      <c r="C283" s="20"/>
      <c r="D283" s="20"/>
      <c r="E283" s="20"/>
      <c r="F283" s="20"/>
      <c r="G283" s="20"/>
      <c r="H283" s="20"/>
      <c r="I283" s="20"/>
    </row>
    <row r="284" spans="1:9" s="19" customFormat="1" x14ac:dyDescent="0.2">
      <c r="A284" s="20"/>
      <c r="B284" s="20"/>
      <c r="C284" s="20"/>
      <c r="D284" s="20"/>
      <c r="E284" s="20"/>
      <c r="F284" s="20"/>
      <c r="G284" s="20"/>
      <c r="H284" s="20"/>
      <c r="I284" s="20"/>
    </row>
    <row r="285" spans="1:9" s="19" customFormat="1" x14ac:dyDescent="0.2">
      <c r="A285" s="20"/>
      <c r="B285" s="20"/>
      <c r="C285" s="20"/>
      <c r="D285" s="20"/>
      <c r="E285" s="20"/>
      <c r="F285" s="20"/>
      <c r="G285" s="20"/>
      <c r="H285" s="20"/>
      <c r="I285" s="20"/>
    </row>
    <row r="286" spans="1:9" s="19" customFormat="1" x14ac:dyDescent="0.2">
      <c r="A286" s="20"/>
      <c r="B286" s="20"/>
      <c r="C286" s="20"/>
      <c r="D286" s="20"/>
      <c r="E286" s="20"/>
      <c r="F286" s="20"/>
      <c r="G286" s="20"/>
      <c r="H286" s="20"/>
      <c r="I286" s="20"/>
    </row>
    <row r="287" spans="1:9" s="19" customFormat="1" x14ac:dyDescent="0.2">
      <c r="A287" s="20"/>
      <c r="B287" s="20"/>
      <c r="C287" s="20"/>
      <c r="D287" s="20"/>
      <c r="E287" s="20"/>
      <c r="F287" s="20"/>
      <c r="G287" s="20"/>
      <c r="H287" s="20"/>
      <c r="I287" s="20"/>
    </row>
    <row r="288" spans="1:9" s="19" customFormat="1" x14ac:dyDescent="0.2">
      <c r="A288" s="20"/>
      <c r="B288" s="20"/>
      <c r="C288" s="20"/>
      <c r="D288" s="20"/>
      <c r="E288" s="20"/>
      <c r="F288" s="20"/>
      <c r="G288" s="20"/>
      <c r="H288" s="20"/>
      <c r="I288" s="20"/>
    </row>
    <row r="289" spans="1:9" s="19" customFormat="1" x14ac:dyDescent="0.2">
      <c r="A289" s="20"/>
      <c r="B289" s="20"/>
      <c r="C289" s="20"/>
      <c r="D289" s="20"/>
      <c r="E289" s="20"/>
      <c r="F289" s="20"/>
      <c r="G289" s="20"/>
      <c r="H289" s="20"/>
      <c r="I289" s="20"/>
    </row>
    <row r="290" spans="1:9" s="19" customFormat="1" x14ac:dyDescent="0.2">
      <c r="A290" s="20"/>
      <c r="B290" s="20"/>
      <c r="C290" s="20"/>
      <c r="D290" s="20"/>
      <c r="E290" s="20"/>
      <c r="F290" s="20"/>
      <c r="G290" s="20"/>
      <c r="H290" s="20"/>
      <c r="I290" s="20"/>
    </row>
    <row r="291" spans="1:9" s="19" customFormat="1" x14ac:dyDescent="0.2">
      <c r="A291" s="20"/>
      <c r="B291" s="20"/>
      <c r="C291" s="20"/>
      <c r="D291" s="20"/>
      <c r="E291" s="20"/>
      <c r="F291" s="20"/>
      <c r="G291" s="20"/>
      <c r="H291" s="20"/>
      <c r="I291" s="20"/>
    </row>
    <row r="292" spans="1:9" s="19" customFormat="1" x14ac:dyDescent="0.2">
      <c r="A292" s="20"/>
      <c r="B292" s="20"/>
      <c r="C292" s="20"/>
      <c r="D292" s="20"/>
      <c r="E292" s="20"/>
      <c r="F292" s="20"/>
      <c r="G292" s="20"/>
      <c r="H292" s="20"/>
      <c r="I292" s="20"/>
    </row>
    <row r="293" spans="1:9" s="19" customFormat="1" x14ac:dyDescent="0.2">
      <c r="A293" s="20"/>
      <c r="B293" s="20"/>
      <c r="C293" s="20"/>
      <c r="D293" s="20"/>
      <c r="E293" s="20"/>
      <c r="F293" s="20"/>
      <c r="G293" s="20"/>
      <c r="H293" s="20"/>
      <c r="I293" s="20"/>
    </row>
    <row r="294" spans="1:9" s="19" customFormat="1" x14ac:dyDescent="0.2">
      <c r="A294" s="20"/>
      <c r="B294" s="20"/>
      <c r="C294" s="20"/>
      <c r="D294" s="20"/>
      <c r="E294" s="20"/>
      <c r="F294" s="20"/>
      <c r="G294" s="20"/>
      <c r="H294" s="20"/>
      <c r="I294" s="20"/>
    </row>
    <row r="295" spans="1:9" s="19" customFormat="1" x14ac:dyDescent="0.2">
      <c r="A295" s="20"/>
      <c r="B295" s="20"/>
      <c r="C295" s="20"/>
      <c r="D295" s="20"/>
      <c r="E295" s="20"/>
      <c r="F295" s="20"/>
      <c r="G295" s="20"/>
      <c r="H295" s="20"/>
      <c r="I295" s="20"/>
    </row>
    <row r="296" spans="1:9" s="19" customFormat="1" x14ac:dyDescent="0.2">
      <c r="A296" s="20"/>
      <c r="B296" s="20"/>
      <c r="C296" s="20"/>
      <c r="D296" s="20"/>
      <c r="E296" s="20"/>
      <c r="F296" s="20"/>
      <c r="G296" s="20"/>
      <c r="H296" s="20"/>
      <c r="I296" s="20"/>
    </row>
    <row r="297" spans="1:9" s="19" customFormat="1" x14ac:dyDescent="0.2">
      <c r="A297" s="20"/>
      <c r="B297" s="20"/>
      <c r="C297" s="20"/>
      <c r="D297" s="20"/>
      <c r="E297" s="20"/>
      <c r="F297" s="20"/>
      <c r="G297" s="20"/>
      <c r="H297" s="20"/>
      <c r="I297" s="20"/>
    </row>
    <row r="298" spans="1:9" s="19" customFormat="1" x14ac:dyDescent="0.2">
      <c r="A298" s="20"/>
      <c r="B298" s="20"/>
      <c r="C298" s="20"/>
      <c r="D298" s="20"/>
      <c r="E298" s="20"/>
      <c r="F298" s="20"/>
      <c r="G298" s="20"/>
      <c r="H298" s="20"/>
      <c r="I298" s="20"/>
    </row>
    <row r="299" spans="1:9" s="19" customFormat="1" x14ac:dyDescent="0.2">
      <c r="A299" s="20"/>
      <c r="B299" s="20"/>
      <c r="C299" s="20"/>
      <c r="D299" s="20"/>
      <c r="E299" s="20"/>
      <c r="F299" s="20"/>
      <c r="G299" s="20"/>
      <c r="H299" s="20"/>
      <c r="I299" s="20"/>
    </row>
    <row r="300" spans="1:9" s="19" customFormat="1" x14ac:dyDescent="0.2">
      <c r="A300" s="20"/>
      <c r="B300" s="20"/>
      <c r="C300" s="20"/>
      <c r="D300" s="20"/>
      <c r="E300" s="20"/>
      <c r="F300" s="20"/>
      <c r="G300" s="20"/>
      <c r="H300" s="20"/>
      <c r="I300" s="20"/>
    </row>
    <row r="301" spans="1:9" s="19" customFormat="1" x14ac:dyDescent="0.2">
      <c r="A301" s="20"/>
      <c r="B301" s="20"/>
      <c r="C301" s="20"/>
      <c r="D301" s="20"/>
      <c r="E301" s="20"/>
      <c r="F301" s="20"/>
      <c r="G301" s="20"/>
      <c r="H301" s="20"/>
      <c r="I301" s="20"/>
    </row>
    <row r="302" spans="1:9" s="19" customFormat="1" x14ac:dyDescent="0.2">
      <c r="A302" s="20"/>
      <c r="B302" s="20"/>
      <c r="C302" s="20"/>
      <c r="D302" s="20"/>
      <c r="E302" s="20"/>
      <c r="F302" s="20"/>
      <c r="G302" s="20"/>
      <c r="H302" s="20"/>
      <c r="I302" s="20"/>
    </row>
  </sheetData>
  <mergeCells count="8">
    <mergeCell ref="K8:K9"/>
    <mergeCell ref="B7:I7"/>
    <mergeCell ref="C8:C9"/>
    <mergeCell ref="B6:I6"/>
    <mergeCell ref="B8:B9"/>
    <mergeCell ref="D8:D9"/>
    <mergeCell ref="E8:E9"/>
    <mergeCell ref="F8:I8"/>
  </mergeCells>
  <dataValidations count="2">
    <dataValidation type="list" allowBlank="1" showInputMessage="1" showErrorMessage="1" sqref="B6:I6" xr:uid="{00000000-0002-0000-0000-000000000000}">
      <formula1>$K$4:$S$4</formula1>
    </dataValidation>
    <dataValidation type="list" allowBlank="1" showInputMessage="1" showErrorMessage="1" sqref="C5" xr:uid="{00000000-0002-0000-0000-000001000000}">
      <formula1>$K$3:$N$3</formula1>
    </dataValidation>
  </dataValidations>
  <pageMargins left="1.4566929133858268" right="0.39370078740157483" top="0.55118110236220474" bottom="0.15748031496062992" header="0" footer="0"/>
  <pageSetup paperSize="9" scale="95" orientation="landscape" verticalDpi="3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B295"/>
  <sheetViews>
    <sheetView showGridLines="0" tabSelected="1" zoomScale="70" zoomScaleNormal="70" workbookViewId="0">
      <selection activeCell="E9" sqref="E9:E14"/>
    </sheetView>
  </sheetViews>
  <sheetFormatPr baseColWidth="10" defaultColWidth="9.140625" defaultRowHeight="15" x14ac:dyDescent="0.25"/>
  <cols>
    <col min="1" max="1" width="63.42578125" style="202" customWidth="1"/>
    <col min="2" max="2" width="26.42578125" style="202" customWidth="1"/>
    <col min="3" max="3" width="13.28515625" style="202" customWidth="1"/>
    <col min="4" max="4" width="36" style="202" customWidth="1"/>
    <col min="5" max="10" width="5.42578125" style="202" customWidth="1"/>
    <col min="11" max="11" width="5.42578125" style="200" customWidth="1"/>
    <col min="12" max="12" width="5.42578125" style="196" customWidth="1"/>
    <col min="13" max="16" width="5.42578125" style="197" customWidth="1"/>
    <col min="17" max="17" width="9.140625" style="197"/>
    <col min="18" max="18" width="14.42578125" style="197" customWidth="1"/>
    <col min="19" max="20" width="13.140625" style="197" customWidth="1"/>
    <col min="21" max="21" width="13.85546875" style="201" customWidth="1"/>
    <col min="22" max="22" width="9.140625" style="233"/>
    <col min="23" max="30" width="9.140625" style="197"/>
    <col min="31" max="65" width="9.140625" style="233"/>
    <col min="66" max="80" width="9.140625" style="201"/>
    <col min="81" max="16384" width="9.140625" style="190"/>
  </cols>
  <sheetData>
    <row r="1" spans="1:80" s="197" customFormat="1" x14ac:dyDescent="0.25">
      <c r="A1" s="591" t="e">
        <f>+#REF!</f>
        <v>#REF!</v>
      </c>
      <c r="B1" s="591"/>
      <c r="C1" s="591"/>
      <c r="D1" s="591"/>
      <c r="E1" s="591"/>
      <c r="F1" s="591"/>
      <c r="G1" s="591"/>
      <c r="H1" s="591"/>
      <c r="I1" s="591"/>
      <c r="J1" s="591"/>
      <c r="K1" s="196"/>
      <c r="L1" s="196"/>
      <c r="V1" s="233"/>
      <c r="AE1" s="233"/>
      <c r="AF1" s="233"/>
      <c r="AG1" s="233"/>
      <c r="AH1" s="233"/>
      <c r="AI1" s="233"/>
      <c r="AJ1" s="233"/>
      <c r="AK1" s="233"/>
      <c r="AL1" s="233"/>
      <c r="AM1" s="233"/>
      <c r="AN1" s="233"/>
      <c r="AO1" s="233"/>
      <c r="AP1" s="233"/>
      <c r="AQ1" s="233"/>
      <c r="AR1" s="233"/>
      <c r="AS1" s="233"/>
      <c r="AT1" s="233"/>
      <c r="AU1" s="233"/>
      <c r="AV1" s="233"/>
      <c r="AW1" s="233"/>
      <c r="AX1" s="233"/>
      <c r="AY1" s="233"/>
      <c r="AZ1" s="233"/>
      <c r="BA1" s="233"/>
      <c r="BB1" s="233"/>
      <c r="BC1" s="233"/>
      <c r="BD1" s="233"/>
      <c r="BE1" s="233"/>
      <c r="BF1" s="233"/>
      <c r="BG1" s="233"/>
      <c r="BH1" s="233"/>
      <c r="BI1" s="233"/>
      <c r="BJ1" s="233"/>
      <c r="BK1" s="233"/>
      <c r="BL1" s="233"/>
      <c r="BM1" s="233"/>
    </row>
    <row r="2" spans="1:80" s="201" customFormat="1" ht="15.75" x14ac:dyDescent="0.25">
      <c r="A2" s="592" t="s">
        <v>444</v>
      </c>
      <c r="B2" s="592"/>
      <c r="C2" s="592"/>
      <c r="D2" s="592"/>
      <c r="E2" s="592"/>
      <c r="F2" s="592"/>
      <c r="G2" s="592"/>
      <c r="H2" s="592"/>
      <c r="I2" s="592"/>
      <c r="J2" s="592"/>
      <c r="K2" s="200"/>
      <c r="L2" s="200"/>
      <c r="Z2" s="258" t="s">
        <v>1121</v>
      </c>
      <c r="AA2" s="258" t="s">
        <v>1122</v>
      </c>
      <c r="AB2" s="258" t="s">
        <v>1123</v>
      </c>
      <c r="AC2" s="258" t="s">
        <v>1124</v>
      </c>
      <c r="AD2" s="258" t="s">
        <v>1125</v>
      </c>
      <c r="AE2" s="258" t="s">
        <v>1126</v>
      </c>
      <c r="AF2" s="258" t="s">
        <v>1127</v>
      </c>
      <c r="AG2" s="258" t="s">
        <v>1128</v>
      </c>
      <c r="AH2" s="258" t="s">
        <v>1129</v>
      </c>
      <c r="AI2" s="258" t="s">
        <v>1130</v>
      </c>
      <c r="AJ2" s="258" t="s">
        <v>1131</v>
      </c>
      <c r="AK2" s="258" t="s">
        <v>1132</v>
      </c>
      <c r="AL2" s="258" t="s">
        <v>1133</v>
      </c>
      <c r="AM2" s="258" t="s">
        <v>1134</v>
      </c>
      <c r="AN2" s="258" t="s">
        <v>1135</v>
      </c>
      <c r="AO2" s="258" t="s">
        <v>1136</v>
      </c>
      <c r="AP2" s="258" t="s">
        <v>1137</v>
      </c>
      <c r="AQ2" s="258" t="s">
        <v>271</v>
      </c>
      <c r="AR2" s="258"/>
    </row>
    <row r="3" spans="1:80" s="197" customFormat="1" x14ac:dyDescent="0.25">
      <c r="A3" s="593" t="s">
        <v>445</v>
      </c>
      <c r="B3" s="593"/>
      <c r="C3" s="593"/>
      <c r="D3" s="593"/>
      <c r="E3" s="593"/>
      <c r="F3" s="593"/>
      <c r="G3" s="593"/>
      <c r="H3" s="593"/>
      <c r="I3" s="593"/>
      <c r="J3" s="593"/>
      <c r="K3" s="199" t="s">
        <v>456</v>
      </c>
      <c r="L3" s="196"/>
      <c r="V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row>
    <row r="4" spans="1:80" s="197" customFormat="1" x14ac:dyDescent="0.25">
      <c r="A4" s="594" t="s">
        <v>1144</v>
      </c>
      <c r="B4" s="594"/>
      <c r="C4" s="594"/>
      <c r="D4" s="594"/>
      <c r="E4" s="594"/>
      <c r="F4" s="594"/>
      <c r="G4" s="594"/>
      <c r="H4" s="594"/>
      <c r="I4" s="594"/>
      <c r="J4" s="594"/>
      <c r="K4" s="199" t="s">
        <v>462</v>
      </c>
      <c r="L4" s="196"/>
      <c r="V4" s="233"/>
      <c r="AE4" s="233"/>
      <c r="AF4" s="233"/>
      <c r="AG4" s="233"/>
      <c r="AH4" s="233"/>
      <c r="AI4" s="233"/>
      <c r="AJ4" s="233"/>
      <c r="AK4" s="233"/>
      <c r="AL4" s="233"/>
      <c r="AM4" s="233"/>
      <c r="AN4" s="233"/>
      <c r="AO4" s="233"/>
      <c r="AP4" s="233"/>
      <c r="AQ4" s="233"/>
      <c r="AR4" s="233"/>
      <c r="AS4" s="233"/>
      <c r="AT4" s="233"/>
      <c r="AU4" s="233"/>
      <c r="AV4" s="233"/>
      <c r="AW4" s="233"/>
      <c r="AX4" s="233"/>
      <c r="AY4" s="233"/>
      <c r="AZ4" s="233"/>
      <c r="BA4" s="233"/>
      <c r="BB4" s="233"/>
      <c r="BC4" s="233"/>
      <c r="BD4" s="233"/>
      <c r="BE4" s="233"/>
      <c r="BF4" s="233"/>
      <c r="BG4" s="233"/>
      <c r="BH4" s="233"/>
      <c r="BI4" s="233"/>
      <c r="BJ4" s="233"/>
      <c r="BK4" s="233"/>
      <c r="BL4" s="233"/>
      <c r="BM4" s="233"/>
    </row>
    <row r="5" spans="1:80" s="197" customFormat="1" x14ac:dyDescent="0.25">
      <c r="A5" s="594" t="e">
        <f>#REF!</f>
        <v>#REF!</v>
      </c>
      <c r="B5" s="594"/>
      <c r="C5" s="594"/>
      <c r="D5" s="594"/>
      <c r="E5" s="594"/>
      <c r="F5" s="594"/>
      <c r="G5" s="594"/>
      <c r="H5" s="594"/>
      <c r="I5" s="594"/>
      <c r="J5" s="594"/>
      <c r="K5" s="199" t="s">
        <v>457</v>
      </c>
      <c r="L5" s="198"/>
      <c r="V5" s="233"/>
      <c r="AE5" s="233"/>
      <c r="AF5" s="233"/>
      <c r="AG5" s="233"/>
      <c r="AH5" s="233"/>
      <c r="AI5" s="233"/>
      <c r="AJ5" s="233"/>
      <c r="AK5" s="233"/>
      <c r="AL5" s="233"/>
      <c r="AM5" s="233"/>
      <c r="AN5" s="233"/>
      <c r="AO5" s="233"/>
      <c r="AP5" s="233"/>
      <c r="AQ5" s="233"/>
      <c r="AR5" s="233"/>
      <c r="AS5" s="233"/>
      <c r="AT5" s="233"/>
      <c r="AU5" s="233"/>
      <c r="AV5" s="233"/>
      <c r="AW5" s="233"/>
      <c r="AX5" s="233"/>
      <c r="AY5" s="233"/>
      <c r="AZ5" s="233"/>
      <c r="BA5" s="233"/>
      <c r="BB5" s="233"/>
      <c r="BC5" s="233"/>
      <c r="BD5" s="233"/>
      <c r="BE5" s="233"/>
      <c r="BF5" s="233"/>
      <c r="BG5" s="233"/>
      <c r="BH5" s="233"/>
      <c r="BI5" s="233"/>
      <c r="BJ5" s="233"/>
      <c r="BK5" s="233"/>
      <c r="BL5" s="233"/>
      <c r="BM5" s="233"/>
    </row>
    <row r="6" spans="1:80" x14ac:dyDescent="0.25">
      <c r="A6" s="232" t="s">
        <v>311</v>
      </c>
      <c r="B6" s="595"/>
      <c r="C6" s="595"/>
      <c r="D6" s="595"/>
      <c r="E6" s="595"/>
      <c r="F6" s="595"/>
      <c r="G6" s="595"/>
      <c r="H6" s="595"/>
      <c r="I6" s="595"/>
      <c r="J6" s="595"/>
      <c r="K6" s="199" t="s">
        <v>1095</v>
      </c>
    </row>
    <row r="7" spans="1:80" s="197" customFormat="1" x14ac:dyDescent="0.25">
      <c r="A7" s="239" t="s">
        <v>1097</v>
      </c>
      <c r="B7" s="590" t="e">
        <f>+#REF!</f>
        <v>#REF!</v>
      </c>
      <c r="C7" s="590"/>
      <c r="D7" s="590"/>
      <c r="E7" s="590"/>
      <c r="F7" s="590"/>
      <c r="G7" s="590"/>
      <c r="H7" s="590"/>
      <c r="I7" s="590"/>
      <c r="J7" s="590"/>
      <c r="K7" s="200"/>
      <c r="L7" s="198"/>
      <c r="U7" s="201"/>
      <c r="V7" s="233"/>
      <c r="AE7" s="233"/>
      <c r="AF7" s="233"/>
      <c r="AG7" s="233"/>
      <c r="AH7" s="233"/>
      <c r="AI7" s="233"/>
      <c r="AJ7" s="233"/>
      <c r="AK7" s="233"/>
      <c r="AL7" s="233"/>
      <c r="AM7" s="233"/>
      <c r="AN7" s="233"/>
      <c r="AO7" s="233"/>
      <c r="AP7" s="233"/>
      <c r="AQ7" s="233"/>
      <c r="AR7" s="233"/>
      <c r="AS7" s="233"/>
      <c r="AT7" s="233"/>
      <c r="AU7" s="233"/>
      <c r="AV7" s="233"/>
      <c r="AW7" s="233"/>
      <c r="AX7" s="233"/>
      <c r="AY7" s="233"/>
      <c r="AZ7" s="233"/>
      <c r="BA7" s="233"/>
      <c r="BB7" s="233"/>
      <c r="BC7" s="233"/>
      <c r="BD7" s="233"/>
      <c r="BE7" s="233"/>
      <c r="BF7" s="233"/>
      <c r="BG7" s="233"/>
      <c r="BH7" s="233"/>
      <c r="BI7" s="233"/>
      <c r="BJ7" s="233"/>
      <c r="BK7" s="233"/>
      <c r="BL7" s="233"/>
      <c r="BM7" s="233"/>
      <c r="BN7" s="201"/>
      <c r="BO7" s="201"/>
      <c r="BP7" s="201"/>
      <c r="BQ7" s="201"/>
      <c r="BR7" s="201"/>
      <c r="BS7" s="201"/>
      <c r="BT7" s="201"/>
      <c r="BU7" s="201"/>
      <c r="BV7" s="201"/>
      <c r="BW7" s="201"/>
      <c r="BX7" s="201"/>
      <c r="BY7" s="201"/>
      <c r="BZ7" s="201"/>
      <c r="CA7" s="201"/>
      <c r="CB7" s="201"/>
    </row>
    <row r="8" spans="1:80" s="203" customFormat="1" ht="25.5" x14ac:dyDescent="0.25">
      <c r="A8" s="238" t="s">
        <v>1100</v>
      </c>
      <c r="B8" s="238" t="s">
        <v>1101</v>
      </c>
      <c r="C8" s="238" t="s">
        <v>1102</v>
      </c>
      <c r="D8" s="238" t="s">
        <v>1103</v>
      </c>
      <c r="E8" s="238" t="s">
        <v>1104</v>
      </c>
      <c r="F8" s="238" t="s">
        <v>1105</v>
      </c>
      <c r="G8" s="238" t="s">
        <v>1106</v>
      </c>
      <c r="H8" s="238" t="s">
        <v>1107</v>
      </c>
      <c r="I8" s="238" t="s">
        <v>1108</v>
      </c>
      <c r="J8" s="238" t="s">
        <v>1109</v>
      </c>
      <c r="K8" s="238" t="s">
        <v>1110</v>
      </c>
      <c r="L8" s="238" t="s">
        <v>1111</v>
      </c>
      <c r="M8" s="238" t="s">
        <v>1112</v>
      </c>
      <c r="N8" s="238" t="s">
        <v>1113</v>
      </c>
      <c r="O8" s="238" t="s">
        <v>1114</v>
      </c>
      <c r="P8" s="238" t="s">
        <v>1115</v>
      </c>
      <c r="Q8" s="238" t="s">
        <v>1116</v>
      </c>
      <c r="R8" s="238" t="s">
        <v>1117</v>
      </c>
      <c r="S8" s="238" t="s">
        <v>1118</v>
      </c>
      <c r="T8" s="238" t="s">
        <v>1119</v>
      </c>
      <c r="U8" s="238" t="s">
        <v>1120</v>
      </c>
      <c r="V8" s="234"/>
      <c r="W8" s="209"/>
      <c r="X8" s="209"/>
      <c r="Y8" s="209"/>
      <c r="Z8" s="209"/>
      <c r="AA8" s="244"/>
      <c r="AB8" s="245"/>
      <c r="AC8" s="209"/>
      <c r="AD8" s="209"/>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C8" s="234"/>
      <c r="BD8" s="234"/>
      <c r="BE8" s="234"/>
      <c r="BF8" s="234"/>
      <c r="BG8" s="234"/>
      <c r="BH8" s="234"/>
      <c r="BI8" s="234"/>
      <c r="BJ8" s="234"/>
      <c r="BK8" s="234"/>
      <c r="BL8" s="234"/>
      <c r="BM8" s="234"/>
    </row>
    <row r="9" spans="1:80" s="20" customFormat="1" ht="76.5" x14ac:dyDescent="0.2">
      <c r="A9" s="247" t="s">
        <v>1149</v>
      </c>
      <c r="B9" s="259" t="s">
        <v>1199</v>
      </c>
      <c r="C9" s="247" t="s">
        <v>1359</v>
      </c>
      <c r="D9" s="252" t="s">
        <v>1201</v>
      </c>
      <c r="E9" s="253"/>
      <c r="F9" s="253"/>
      <c r="G9" s="275"/>
      <c r="H9" s="275"/>
      <c r="I9" s="253">
        <v>1</v>
      </c>
      <c r="J9" s="253"/>
      <c r="K9" s="253"/>
      <c r="L9" s="253"/>
      <c r="M9" s="253"/>
      <c r="N9" s="253"/>
      <c r="O9" s="253">
        <v>1</v>
      </c>
      <c r="P9" s="253"/>
      <c r="Q9" s="206">
        <f t="shared" ref="Q9:Q15" si="0">SUM(E9:P9)</f>
        <v>2</v>
      </c>
      <c r="R9" s="247" t="s">
        <v>1130</v>
      </c>
      <c r="S9" s="247"/>
      <c r="T9" s="247"/>
      <c r="U9" s="268" t="s">
        <v>1320</v>
      </c>
      <c r="V9" s="235"/>
      <c r="W9" s="246"/>
      <c r="X9" s="246"/>
      <c r="Y9" s="246"/>
      <c r="Z9" s="246"/>
      <c r="AA9" s="245"/>
      <c r="AB9" s="245"/>
      <c r="AC9" s="246"/>
      <c r="AD9" s="246"/>
      <c r="AE9" s="235"/>
      <c r="AF9" s="235"/>
      <c r="AG9" s="235"/>
      <c r="AH9" s="235"/>
      <c r="AI9" s="235"/>
      <c r="AJ9" s="235"/>
      <c r="AK9" s="235"/>
      <c r="AL9" s="235"/>
      <c r="AM9" s="235"/>
      <c r="AN9" s="235"/>
      <c r="AO9" s="235"/>
      <c r="AP9" s="235"/>
      <c r="AQ9" s="235"/>
      <c r="AR9" s="235"/>
      <c r="AS9" s="235"/>
      <c r="AT9" s="235"/>
      <c r="AU9" s="235"/>
      <c r="AV9" s="235"/>
      <c r="AW9" s="235"/>
      <c r="AX9" s="235"/>
      <c r="AY9" s="235"/>
      <c r="AZ9" s="235"/>
      <c r="BA9" s="235"/>
      <c r="BB9" s="235"/>
      <c r="BC9" s="235"/>
      <c r="BD9" s="235"/>
      <c r="BE9" s="235"/>
      <c r="BF9" s="235"/>
      <c r="BG9" s="235"/>
      <c r="BH9" s="235"/>
      <c r="BI9" s="235"/>
      <c r="BJ9" s="235"/>
      <c r="BK9" s="235"/>
      <c r="BL9" s="235"/>
      <c r="BM9" s="235"/>
    </row>
    <row r="10" spans="1:80" s="263" customFormat="1" ht="25.5" x14ac:dyDescent="0.25">
      <c r="A10" s="247"/>
      <c r="B10" s="259"/>
      <c r="C10" s="247" t="s">
        <v>1360</v>
      </c>
      <c r="D10" s="252" t="s">
        <v>1202</v>
      </c>
      <c r="E10" s="277">
        <v>1</v>
      </c>
      <c r="F10" s="277">
        <v>1</v>
      </c>
      <c r="G10" s="277">
        <v>1</v>
      </c>
      <c r="H10" s="277">
        <v>1</v>
      </c>
      <c r="I10" s="277">
        <v>1</v>
      </c>
      <c r="J10" s="277">
        <v>1</v>
      </c>
      <c r="K10" s="277">
        <v>1</v>
      </c>
      <c r="L10" s="277">
        <v>1</v>
      </c>
      <c r="M10" s="277">
        <v>1</v>
      </c>
      <c r="N10" s="277">
        <v>1</v>
      </c>
      <c r="O10" s="277">
        <v>1</v>
      </c>
      <c r="P10" s="277">
        <v>1</v>
      </c>
      <c r="Q10" s="206">
        <f t="shared" si="0"/>
        <v>12</v>
      </c>
      <c r="R10" s="247" t="s">
        <v>1130</v>
      </c>
      <c r="S10" s="274"/>
      <c r="T10" s="274"/>
      <c r="U10" s="268" t="s">
        <v>1320</v>
      </c>
      <c r="V10" s="273"/>
      <c r="W10" s="260"/>
      <c r="X10" s="260"/>
      <c r="Y10" s="260"/>
      <c r="Z10" s="260"/>
      <c r="AA10" s="260"/>
      <c r="AB10" s="260"/>
      <c r="AC10" s="260"/>
      <c r="AD10" s="260"/>
      <c r="AE10" s="262"/>
      <c r="AF10" s="262"/>
      <c r="AG10" s="262"/>
      <c r="AH10" s="262"/>
      <c r="AI10" s="262"/>
      <c r="AJ10" s="262"/>
      <c r="AK10" s="262"/>
      <c r="AL10" s="262"/>
      <c r="AM10" s="262"/>
      <c r="AN10" s="262"/>
      <c r="AO10" s="262"/>
      <c r="AP10" s="262"/>
      <c r="AQ10" s="262"/>
      <c r="AR10" s="262"/>
      <c r="AS10" s="262"/>
      <c r="AT10" s="262"/>
      <c r="AU10" s="262"/>
      <c r="AV10" s="262"/>
      <c r="AW10" s="262"/>
      <c r="AX10" s="262"/>
      <c r="AY10" s="262"/>
      <c r="AZ10" s="262"/>
      <c r="BA10" s="262"/>
      <c r="BB10" s="262"/>
      <c r="BC10" s="262"/>
      <c r="BD10" s="262"/>
      <c r="BE10" s="262"/>
      <c r="BF10" s="262"/>
      <c r="BG10" s="262"/>
      <c r="BH10" s="262"/>
      <c r="BI10" s="262"/>
      <c r="BJ10" s="262"/>
      <c r="BK10" s="262"/>
      <c r="BL10" s="262"/>
      <c r="BM10" s="262"/>
      <c r="BN10" s="261"/>
      <c r="BO10" s="261"/>
      <c r="BP10" s="261"/>
      <c r="BQ10" s="261"/>
      <c r="BR10" s="261"/>
      <c r="BS10" s="261"/>
      <c r="BT10" s="261"/>
      <c r="BU10" s="261"/>
      <c r="BV10" s="261"/>
      <c r="BW10" s="261"/>
      <c r="BX10" s="261"/>
      <c r="BY10" s="261"/>
      <c r="BZ10" s="261"/>
      <c r="CA10" s="261"/>
      <c r="CB10" s="261"/>
    </row>
    <row r="11" spans="1:80" s="20" customFormat="1" ht="38.25" x14ac:dyDescent="0.2">
      <c r="A11" s="247"/>
      <c r="B11" s="259" t="s">
        <v>1200</v>
      </c>
      <c r="C11" s="252" t="s">
        <v>1361</v>
      </c>
      <c r="D11" s="252" t="s">
        <v>1203</v>
      </c>
      <c r="E11" s="253"/>
      <c r="F11" s="253"/>
      <c r="G11" s="253"/>
      <c r="H11" s="253"/>
      <c r="I11" s="253"/>
      <c r="J11" s="253">
        <v>1</v>
      </c>
      <c r="K11" s="253"/>
      <c r="L11" s="253"/>
      <c r="M11" s="253"/>
      <c r="N11" s="253"/>
      <c r="O11" s="253"/>
      <c r="P11" s="253">
        <v>1</v>
      </c>
      <c r="Q11" s="206">
        <f t="shared" si="0"/>
        <v>2</v>
      </c>
      <c r="R11" s="247" t="s">
        <v>1130</v>
      </c>
      <c r="S11" s="247"/>
      <c r="T11" s="247"/>
      <c r="U11" s="268" t="s">
        <v>1352</v>
      </c>
      <c r="V11" s="235"/>
      <c r="W11" s="246"/>
      <c r="X11" s="246"/>
      <c r="Y11" s="246"/>
      <c r="Z11" s="246"/>
      <c r="AA11" s="245"/>
      <c r="AB11" s="245"/>
      <c r="AC11" s="246"/>
      <c r="AD11" s="246"/>
      <c r="AE11" s="235"/>
      <c r="AF11" s="235"/>
      <c r="AG11" s="235"/>
      <c r="AH11" s="235"/>
      <c r="AI11" s="235"/>
      <c r="AJ11" s="235"/>
      <c r="AK11" s="235"/>
      <c r="AL11" s="235"/>
      <c r="AM11" s="235"/>
      <c r="AN11" s="235"/>
      <c r="AO11" s="235"/>
      <c r="AP11" s="235"/>
      <c r="AQ11" s="235"/>
      <c r="AR11" s="235"/>
      <c r="AS11" s="235"/>
      <c r="AT11" s="235"/>
      <c r="AU11" s="235"/>
      <c r="AV11" s="235"/>
      <c r="AW11" s="235"/>
      <c r="AX11" s="235"/>
      <c r="AY11" s="235"/>
      <c r="AZ11" s="235"/>
      <c r="BA11" s="235"/>
      <c r="BB11" s="235"/>
      <c r="BC11" s="235"/>
      <c r="BD11" s="235"/>
      <c r="BE11" s="235"/>
      <c r="BF11" s="235"/>
      <c r="BG11" s="235"/>
      <c r="BH11" s="235"/>
      <c r="BI11" s="235"/>
      <c r="BJ11" s="235"/>
      <c r="BK11" s="235"/>
      <c r="BL11" s="235"/>
      <c r="BM11" s="235"/>
    </row>
    <row r="12" spans="1:80" s="20" customFormat="1" ht="38.25" x14ac:dyDescent="0.2">
      <c r="A12" s="247"/>
      <c r="B12" s="259"/>
      <c r="C12" s="252" t="s">
        <v>1362</v>
      </c>
      <c r="D12" s="247" t="s">
        <v>1204</v>
      </c>
      <c r="E12" s="251">
        <v>1</v>
      </c>
      <c r="F12" s="251">
        <v>1</v>
      </c>
      <c r="G12" s="251">
        <v>1</v>
      </c>
      <c r="H12" s="251">
        <v>1</v>
      </c>
      <c r="I12" s="251">
        <v>1</v>
      </c>
      <c r="J12" s="251">
        <v>1</v>
      </c>
      <c r="K12" s="251">
        <v>1</v>
      </c>
      <c r="L12" s="251">
        <v>1</v>
      </c>
      <c r="M12" s="251">
        <v>1</v>
      </c>
      <c r="N12" s="251">
        <v>1</v>
      </c>
      <c r="O12" s="251">
        <v>1</v>
      </c>
      <c r="P12" s="251">
        <v>1</v>
      </c>
      <c r="Q12" s="206">
        <f t="shared" si="0"/>
        <v>12</v>
      </c>
      <c r="R12" s="247" t="s">
        <v>1121</v>
      </c>
      <c r="S12" s="247"/>
      <c r="T12" s="247"/>
      <c r="U12" s="268" t="s">
        <v>1351</v>
      </c>
      <c r="V12" s="235"/>
      <c r="W12" s="246"/>
      <c r="X12" s="246"/>
      <c r="Y12" s="246"/>
      <c r="Z12" s="246"/>
      <c r="AA12" s="245"/>
      <c r="AB12" s="245"/>
      <c r="AC12" s="246"/>
      <c r="AD12" s="246"/>
      <c r="AE12" s="235"/>
      <c r="AF12" s="235"/>
      <c r="AG12" s="235"/>
      <c r="AH12" s="235"/>
      <c r="AI12" s="235"/>
      <c r="AJ12" s="235"/>
      <c r="AK12" s="235"/>
      <c r="AL12" s="235"/>
      <c r="AM12" s="235"/>
      <c r="AN12" s="235"/>
      <c r="AO12" s="235"/>
      <c r="AP12" s="235"/>
      <c r="AQ12" s="235"/>
      <c r="AR12" s="235"/>
      <c r="AS12" s="235"/>
      <c r="AT12" s="235"/>
      <c r="AU12" s="235"/>
      <c r="AV12" s="235"/>
      <c r="AW12" s="235"/>
      <c r="AX12" s="235"/>
      <c r="AY12" s="235"/>
      <c r="AZ12" s="235"/>
      <c r="BA12" s="235"/>
      <c r="BB12" s="235"/>
      <c r="BC12" s="235"/>
      <c r="BD12" s="235"/>
      <c r="BE12" s="235"/>
      <c r="BF12" s="235"/>
      <c r="BG12" s="235"/>
      <c r="BH12" s="235"/>
      <c r="BI12" s="235"/>
      <c r="BJ12" s="235"/>
      <c r="BK12" s="235"/>
      <c r="BL12" s="235"/>
      <c r="BM12" s="235"/>
    </row>
    <row r="13" spans="1:80" s="20" customFormat="1" ht="25.5" x14ac:dyDescent="0.2">
      <c r="A13" s="247"/>
      <c r="B13" s="259"/>
      <c r="C13" s="252" t="s">
        <v>1363</v>
      </c>
      <c r="D13" s="252" t="s">
        <v>1205</v>
      </c>
      <c r="E13" s="253"/>
      <c r="F13" s="253"/>
      <c r="G13" s="253">
        <v>1</v>
      </c>
      <c r="H13" s="253"/>
      <c r="I13" s="253"/>
      <c r="J13" s="253"/>
      <c r="K13" s="253"/>
      <c r="L13" s="253"/>
      <c r="M13" s="253"/>
      <c r="N13" s="253"/>
      <c r="O13" s="253"/>
      <c r="P13" s="253"/>
      <c r="Q13" s="206">
        <f t="shared" si="0"/>
        <v>1</v>
      </c>
      <c r="R13" s="247" t="s">
        <v>1206</v>
      </c>
      <c r="S13" s="247"/>
      <c r="T13" s="275"/>
      <c r="U13" s="268" t="s">
        <v>1352</v>
      </c>
      <c r="V13" s="235"/>
      <c r="W13" s="246"/>
      <c r="X13" s="246"/>
      <c r="Y13" s="246"/>
      <c r="Z13" s="246"/>
      <c r="AA13" s="245"/>
      <c r="AB13" s="245"/>
      <c r="AC13" s="246"/>
      <c r="AD13" s="246"/>
      <c r="AE13" s="235"/>
      <c r="AF13" s="235"/>
      <c r="AG13" s="235"/>
      <c r="AH13" s="235"/>
      <c r="AI13" s="235"/>
      <c r="AJ13" s="235"/>
      <c r="AK13" s="235"/>
      <c r="AL13" s="235"/>
      <c r="AM13" s="235"/>
      <c r="AN13" s="235"/>
      <c r="AO13" s="235"/>
      <c r="AP13" s="235"/>
      <c r="AQ13" s="235"/>
      <c r="AR13" s="235"/>
      <c r="AS13" s="235"/>
      <c r="AT13" s="235"/>
      <c r="AU13" s="235"/>
      <c r="AV13" s="235"/>
      <c r="AW13" s="235"/>
      <c r="AX13" s="235"/>
      <c r="AY13" s="235"/>
      <c r="AZ13" s="235"/>
      <c r="BA13" s="235"/>
      <c r="BB13" s="235"/>
      <c r="BC13" s="235"/>
      <c r="BD13" s="235"/>
      <c r="BE13" s="235"/>
      <c r="BF13" s="235"/>
      <c r="BG13" s="235"/>
      <c r="BH13" s="235"/>
      <c r="BI13" s="235"/>
      <c r="BJ13" s="235"/>
      <c r="BK13" s="235"/>
      <c r="BL13" s="235"/>
      <c r="BM13" s="235"/>
    </row>
    <row r="14" spans="1:80" s="20" customFormat="1" ht="38.25" x14ac:dyDescent="0.2">
      <c r="A14" s="247"/>
      <c r="B14" s="259"/>
      <c r="C14" s="252" t="s">
        <v>1364</v>
      </c>
      <c r="D14" s="247" t="s">
        <v>1197</v>
      </c>
      <c r="E14" s="251"/>
      <c r="F14" s="251"/>
      <c r="G14" s="275"/>
      <c r="H14" s="251"/>
      <c r="I14" s="251"/>
      <c r="J14" s="251"/>
      <c r="K14" s="251">
        <v>1</v>
      </c>
      <c r="L14" s="251"/>
      <c r="M14" s="251"/>
      <c r="N14" s="251"/>
      <c r="O14" s="251">
        <v>1</v>
      </c>
      <c r="P14" s="251"/>
      <c r="Q14" s="206">
        <f t="shared" si="0"/>
        <v>2</v>
      </c>
      <c r="R14" s="247" t="s">
        <v>1122</v>
      </c>
      <c r="S14" s="247" t="s">
        <v>1130</v>
      </c>
      <c r="T14" s="247"/>
      <c r="U14" s="268" t="s">
        <v>1353</v>
      </c>
      <c r="V14" s="235"/>
      <c r="W14" s="246"/>
      <c r="X14" s="246"/>
      <c r="Y14" s="246"/>
      <c r="Z14" s="246"/>
      <c r="AA14" s="245"/>
      <c r="AB14" s="245"/>
      <c r="AC14" s="246"/>
      <c r="AD14" s="246"/>
      <c r="AE14" s="235"/>
      <c r="AF14" s="235"/>
      <c r="AG14" s="235"/>
      <c r="AH14" s="235"/>
      <c r="AI14" s="235"/>
      <c r="AJ14" s="235"/>
      <c r="AK14" s="235"/>
      <c r="AL14" s="2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235"/>
      <c r="BK14" s="235"/>
      <c r="BL14" s="235"/>
      <c r="BM14" s="235"/>
    </row>
    <row r="15" spans="1:80" s="20" customFormat="1" ht="38.25" x14ac:dyDescent="0.2">
      <c r="A15" s="247"/>
      <c r="B15" s="254" t="s">
        <v>1224</v>
      </c>
      <c r="C15" s="254" t="s">
        <v>1365</v>
      </c>
      <c r="D15" s="254" t="s">
        <v>1225</v>
      </c>
      <c r="E15" s="265">
        <v>1</v>
      </c>
      <c r="F15" s="265">
        <v>1</v>
      </c>
      <c r="G15" s="265">
        <v>1</v>
      </c>
      <c r="H15" s="265">
        <v>1</v>
      </c>
      <c r="I15" s="265">
        <v>1</v>
      </c>
      <c r="J15" s="265">
        <v>1</v>
      </c>
      <c r="K15" s="265">
        <v>1</v>
      </c>
      <c r="L15" s="265">
        <v>1</v>
      </c>
      <c r="M15" s="265">
        <v>1</v>
      </c>
      <c r="N15" s="265">
        <v>1</v>
      </c>
      <c r="O15" s="265">
        <v>1</v>
      </c>
      <c r="P15" s="265">
        <v>1</v>
      </c>
      <c r="Q15" s="266">
        <f t="shared" si="0"/>
        <v>12</v>
      </c>
      <c r="R15" s="255" t="s">
        <v>1130</v>
      </c>
      <c r="S15" s="255"/>
      <c r="T15" s="255"/>
      <c r="U15" s="268" t="s">
        <v>1322</v>
      </c>
      <c r="V15" s="235"/>
      <c r="W15" s="246"/>
      <c r="X15" s="246"/>
      <c r="Y15" s="246"/>
      <c r="Z15" s="246"/>
      <c r="AA15" s="246"/>
      <c r="AB15" s="246"/>
      <c r="AC15" s="246"/>
      <c r="AD15" s="246"/>
      <c r="AE15" s="235"/>
      <c r="AF15" s="235"/>
      <c r="AG15" s="235"/>
      <c r="AH15" s="235"/>
      <c r="AI15" s="235"/>
      <c r="AJ15" s="235"/>
      <c r="AK15" s="235"/>
      <c r="AL15" s="235"/>
      <c r="AM15" s="235"/>
      <c r="AN15" s="235"/>
      <c r="AO15" s="235"/>
      <c r="AP15" s="235"/>
      <c r="AQ15" s="235"/>
      <c r="AR15" s="235"/>
      <c r="AS15" s="235"/>
      <c r="AT15" s="235"/>
      <c r="AU15" s="235"/>
      <c r="AV15" s="235"/>
      <c r="AW15" s="235"/>
      <c r="AX15" s="235"/>
      <c r="AY15" s="235"/>
      <c r="AZ15" s="235"/>
      <c r="BA15" s="235"/>
      <c r="BB15" s="235"/>
      <c r="BC15" s="235"/>
      <c r="BD15" s="235"/>
      <c r="BE15" s="235"/>
      <c r="BF15" s="235"/>
      <c r="BG15" s="235"/>
      <c r="BH15" s="235"/>
      <c r="BI15" s="235"/>
      <c r="BJ15" s="235"/>
      <c r="BK15" s="235"/>
      <c r="BL15" s="235"/>
      <c r="BM15" s="235"/>
    </row>
    <row r="16" spans="1:80" s="20" customFormat="1" ht="25.5" x14ac:dyDescent="0.2">
      <c r="A16" s="247"/>
      <c r="B16" s="254"/>
      <c r="C16" s="254" t="s">
        <v>1366</v>
      </c>
      <c r="D16" s="254" t="s">
        <v>1226</v>
      </c>
      <c r="E16" s="265"/>
      <c r="F16" s="265"/>
      <c r="G16" s="265"/>
      <c r="H16" s="265">
        <v>1</v>
      </c>
      <c r="I16" s="265"/>
      <c r="J16" s="265"/>
      <c r="K16" s="265"/>
      <c r="L16" s="265"/>
      <c r="M16" s="265"/>
      <c r="N16" s="265"/>
      <c r="O16" s="265"/>
      <c r="P16" s="265"/>
      <c r="Q16" s="266"/>
      <c r="R16" s="255" t="s">
        <v>1130</v>
      </c>
      <c r="S16" s="255"/>
      <c r="T16" s="255"/>
      <c r="U16" s="268" t="s">
        <v>1339</v>
      </c>
      <c r="V16" s="235"/>
      <c r="W16" s="246"/>
      <c r="X16" s="246"/>
      <c r="Y16" s="246"/>
      <c r="Z16" s="246"/>
      <c r="AA16" s="246"/>
      <c r="AB16" s="246"/>
      <c r="AC16" s="246"/>
      <c r="AD16" s="246"/>
      <c r="AE16" s="235"/>
      <c r="AF16" s="235"/>
      <c r="AG16" s="235"/>
      <c r="AH16" s="235"/>
      <c r="AI16" s="235"/>
      <c r="AJ16" s="235"/>
      <c r="AK16" s="235"/>
      <c r="AL16" s="235"/>
      <c r="AM16" s="235"/>
      <c r="AN16" s="235"/>
      <c r="AO16" s="235"/>
      <c r="AP16" s="235"/>
      <c r="AQ16" s="235"/>
      <c r="AR16" s="235"/>
      <c r="AS16" s="235"/>
      <c r="AT16" s="235"/>
      <c r="AU16" s="235"/>
      <c r="AV16" s="235"/>
      <c r="AW16" s="235"/>
      <c r="AX16" s="235"/>
      <c r="AY16" s="235"/>
      <c r="AZ16" s="235"/>
      <c r="BA16" s="235"/>
      <c r="BB16" s="235"/>
      <c r="BC16" s="235"/>
      <c r="BD16" s="235"/>
      <c r="BE16" s="235"/>
      <c r="BF16" s="235"/>
      <c r="BG16" s="235"/>
      <c r="BH16" s="235"/>
      <c r="BI16" s="235"/>
      <c r="BJ16" s="235"/>
      <c r="BK16" s="235"/>
      <c r="BL16" s="235"/>
      <c r="BM16" s="235"/>
    </row>
    <row r="17" spans="1:65" s="20" customFormat="1" ht="25.5" x14ac:dyDescent="0.2">
      <c r="A17" s="247"/>
      <c r="B17" s="254"/>
      <c r="C17" s="254" t="s">
        <v>1367</v>
      </c>
      <c r="D17" s="255" t="s">
        <v>1227</v>
      </c>
      <c r="E17" s="267"/>
      <c r="F17" s="267"/>
      <c r="G17" s="267">
        <v>1</v>
      </c>
      <c r="H17" s="267"/>
      <c r="I17" s="267"/>
      <c r="J17" s="267">
        <v>1</v>
      </c>
      <c r="K17" s="267"/>
      <c r="L17" s="267"/>
      <c r="M17" s="267">
        <v>1</v>
      </c>
      <c r="N17" s="267"/>
      <c r="O17" s="267"/>
      <c r="P17" s="267">
        <v>1</v>
      </c>
      <c r="Q17" s="266">
        <f>SUM(E17:P17)</f>
        <v>4</v>
      </c>
      <c r="R17" s="255" t="s">
        <v>1131</v>
      </c>
      <c r="S17" s="255" t="s">
        <v>1122</v>
      </c>
      <c r="T17" s="255"/>
      <c r="U17" s="268" t="s">
        <v>1339</v>
      </c>
      <c r="V17" s="235"/>
      <c r="W17" s="246"/>
      <c r="X17" s="246"/>
      <c r="Y17" s="246"/>
      <c r="Z17" s="246"/>
      <c r="AA17" s="246"/>
      <c r="AB17" s="246"/>
      <c r="AC17" s="246"/>
      <c r="AD17" s="246"/>
      <c r="AE17" s="235"/>
      <c r="AF17" s="235"/>
      <c r="AG17" s="235"/>
      <c r="AH17" s="235"/>
      <c r="AI17" s="235"/>
      <c r="AJ17" s="235"/>
      <c r="AK17" s="235"/>
      <c r="AL17" s="235"/>
      <c r="AM17" s="235"/>
      <c r="AN17" s="235"/>
      <c r="AO17" s="235"/>
      <c r="AP17" s="235"/>
      <c r="AQ17" s="235"/>
      <c r="AR17" s="235"/>
      <c r="AS17" s="235"/>
      <c r="AT17" s="235"/>
      <c r="AU17" s="235"/>
      <c r="AV17" s="235"/>
      <c r="AW17" s="235"/>
      <c r="AX17" s="235"/>
      <c r="AY17" s="235"/>
      <c r="AZ17" s="235"/>
      <c r="BA17" s="235"/>
      <c r="BB17" s="235"/>
      <c r="BC17" s="235"/>
      <c r="BD17" s="235"/>
      <c r="BE17" s="235"/>
      <c r="BF17" s="235"/>
      <c r="BG17" s="235"/>
      <c r="BH17" s="235"/>
      <c r="BI17" s="235"/>
      <c r="BJ17" s="235"/>
      <c r="BK17" s="235"/>
      <c r="BL17" s="235"/>
      <c r="BM17" s="235"/>
    </row>
    <row r="18" spans="1:65" s="20" customFormat="1" ht="51" x14ac:dyDescent="0.2">
      <c r="A18" s="255" t="s">
        <v>1150</v>
      </c>
      <c r="B18" s="254" t="s">
        <v>1228</v>
      </c>
      <c r="C18" s="247" t="s">
        <v>1368</v>
      </c>
      <c r="D18" s="269" t="s">
        <v>1229</v>
      </c>
      <c r="E18" s="265"/>
      <c r="F18" s="265"/>
      <c r="G18" s="265">
        <v>1</v>
      </c>
      <c r="H18" s="265"/>
      <c r="I18" s="265"/>
      <c r="J18" s="265">
        <v>1</v>
      </c>
      <c r="K18" s="265"/>
      <c r="L18" s="265"/>
      <c r="M18" s="265">
        <v>1</v>
      </c>
      <c r="N18" s="265"/>
      <c r="O18" s="265"/>
      <c r="P18" s="265">
        <v>1</v>
      </c>
      <c r="Q18" s="266">
        <f t="shared" ref="Q18:Q39" si="1">SUM(E18:P18)</f>
        <v>4</v>
      </c>
      <c r="R18" s="255" t="s">
        <v>1121</v>
      </c>
      <c r="S18" s="255"/>
      <c r="T18" s="255"/>
      <c r="U18" s="268" t="s">
        <v>1339</v>
      </c>
      <c r="V18" s="235"/>
      <c r="W18" s="246"/>
      <c r="X18" s="246"/>
      <c r="Y18" s="246"/>
      <c r="Z18" s="246"/>
      <c r="AA18" s="246"/>
      <c r="AB18" s="246"/>
      <c r="AC18" s="246"/>
      <c r="AD18" s="246"/>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row>
    <row r="19" spans="1:65" s="20" customFormat="1" ht="51" x14ac:dyDescent="0.2">
      <c r="A19" s="255"/>
      <c r="B19" s="254"/>
      <c r="C19" s="247" t="s">
        <v>1369</v>
      </c>
      <c r="D19" s="269" t="s">
        <v>1230</v>
      </c>
      <c r="E19" s="267"/>
      <c r="F19" s="267"/>
      <c r="G19" s="267">
        <v>1</v>
      </c>
      <c r="H19" s="267"/>
      <c r="I19" s="267"/>
      <c r="J19" s="267">
        <v>1</v>
      </c>
      <c r="K19" s="267"/>
      <c r="L19" s="267"/>
      <c r="M19" s="267">
        <v>1</v>
      </c>
      <c r="N19" s="267"/>
      <c r="O19" s="267"/>
      <c r="P19" s="267">
        <v>1</v>
      </c>
      <c r="Q19" s="266">
        <f t="shared" si="1"/>
        <v>4</v>
      </c>
      <c r="R19" s="255" t="s">
        <v>1121</v>
      </c>
      <c r="S19" s="255"/>
      <c r="T19" s="255"/>
      <c r="U19" s="268" t="s">
        <v>1354</v>
      </c>
      <c r="V19" s="235"/>
      <c r="W19" s="246"/>
      <c r="X19" s="246"/>
      <c r="Y19" s="246"/>
      <c r="Z19" s="246"/>
      <c r="AA19" s="246"/>
      <c r="AB19" s="246"/>
      <c r="AC19" s="246"/>
      <c r="AD19" s="246"/>
      <c r="AE19" s="235"/>
      <c r="AF19" s="235"/>
      <c r="AG19" s="235"/>
      <c r="AH19" s="235"/>
      <c r="AI19" s="235"/>
      <c r="AJ19" s="235"/>
      <c r="AK19" s="235"/>
      <c r="AL19" s="235"/>
      <c r="AM19" s="235"/>
      <c r="AN19" s="235"/>
      <c r="AO19" s="235"/>
      <c r="AP19" s="235"/>
      <c r="AQ19" s="235"/>
      <c r="AR19" s="235"/>
      <c r="AS19" s="235"/>
      <c r="AT19" s="235"/>
      <c r="AU19" s="235"/>
      <c r="AV19" s="235"/>
      <c r="AW19" s="235"/>
      <c r="AX19" s="235"/>
      <c r="AY19" s="235"/>
      <c r="AZ19" s="235"/>
      <c r="BA19" s="235"/>
      <c r="BB19" s="235"/>
      <c r="BC19" s="235"/>
      <c r="BD19" s="235"/>
      <c r="BE19" s="235"/>
      <c r="BF19" s="235"/>
      <c r="BG19" s="235"/>
      <c r="BH19" s="235"/>
      <c r="BI19" s="235"/>
      <c r="BJ19" s="235"/>
      <c r="BK19" s="235"/>
      <c r="BL19" s="235"/>
      <c r="BM19" s="235"/>
    </row>
    <row r="20" spans="1:65" s="20" customFormat="1" ht="38.25" x14ac:dyDescent="0.2">
      <c r="A20" s="255"/>
      <c r="B20" s="254"/>
      <c r="C20" s="252" t="s">
        <v>1370</v>
      </c>
      <c r="D20" s="269" t="s">
        <v>1231</v>
      </c>
      <c r="E20" s="265"/>
      <c r="F20" s="265"/>
      <c r="G20" s="265">
        <v>1</v>
      </c>
      <c r="H20" s="265"/>
      <c r="I20" s="265"/>
      <c r="J20" s="265">
        <v>1</v>
      </c>
      <c r="K20" s="265"/>
      <c r="L20" s="265"/>
      <c r="M20" s="265">
        <v>1</v>
      </c>
      <c r="N20" s="265"/>
      <c r="O20" s="265"/>
      <c r="P20" s="265">
        <v>1</v>
      </c>
      <c r="Q20" s="266">
        <f t="shared" si="1"/>
        <v>4</v>
      </c>
      <c r="R20" s="255" t="s">
        <v>1125</v>
      </c>
      <c r="S20" s="255" t="s">
        <v>1121</v>
      </c>
      <c r="T20" s="255"/>
      <c r="U20" s="268" t="s">
        <v>1339</v>
      </c>
      <c r="V20" s="235"/>
      <c r="W20" s="246"/>
      <c r="X20" s="246"/>
      <c r="Y20" s="246"/>
      <c r="Z20" s="246"/>
      <c r="AA20" s="246"/>
      <c r="AB20" s="246"/>
      <c r="AC20" s="246"/>
      <c r="AD20" s="246"/>
      <c r="AE20" s="235"/>
      <c r="AF20" s="235"/>
      <c r="AG20" s="235"/>
      <c r="AH20" s="235"/>
      <c r="AI20" s="235"/>
      <c r="AJ20" s="235"/>
      <c r="AK20" s="235"/>
      <c r="AL20" s="235"/>
      <c r="AM20" s="235"/>
      <c r="AN20" s="235"/>
      <c r="AO20" s="235"/>
      <c r="AP20" s="235"/>
      <c r="AQ20" s="235"/>
      <c r="AR20" s="235"/>
      <c r="AS20" s="235"/>
      <c r="AT20" s="235"/>
      <c r="AU20" s="235"/>
      <c r="AV20" s="235"/>
      <c r="AW20" s="235"/>
      <c r="AX20" s="235"/>
      <c r="AY20" s="235"/>
      <c r="AZ20" s="235"/>
      <c r="BA20" s="235"/>
      <c r="BB20" s="235"/>
      <c r="BC20" s="235"/>
      <c r="BD20" s="235"/>
      <c r="BE20" s="235"/>
      <c r="BF20" s="235"/>
      <c r="BG20" s="235"/>
      <c r="BH20" s="235"/>
      <c r="BI20" s="235"/>
      <c r="BJ20" s="235"/>
      <c r="BK20" s="235"/>
      <c r="BL20" s="235"/>
      <c r="BM20" s="235"/>
    </row>
    <row r="21" spans="1:65" s="20" customFormat="1" ht="25.5" x14ac:dyDescent="0.2">
      <c r="A21" s="255"/>
      <c r="B21" s="254"/>
      <c r="C21" s="252" t="s">
        <v>1371</v>
      </c>
      <c r="D21" s="269" t="s">
        <v>1232</v>
      </c>
      <c r="E21" s="265"/>
      <c r="F21" s="265"/>
      <c r="G21" s="265">
        <v>1</v>
      </c>
      <c r="H21" s="265"/>
      <c r="I21" s="265"/>
      <c r="J21" s="265">
        <v>1</v>
      </c>
      <c r="K21" s="265"/>
      <c r="L21" s="265"/>
      <c r="M21" s="265">
        <v>1</v>
      </c>
      <c r="N21" s="265"/>
      <c r="O21" s="265"/>
      <c r="P21" s="265">
        <v>1</v>
      </c>
      <c r="Q21" s="266">
        <f t="shared" si="1"/>
        <v>4</v>
      </c>
      <c r="R21" s="255" t="s">
        <v>1130</v>
      </c>
      <c r="S21" s="255"/>
      <c r="T21" s="255"/>
      <c r="U21" s="268" t="s">
        <v>1339</v>
      </c>
      <c r="V21" s="235"/>
      <c r="W21" s="246"/>
      <c r="X21" s="246"/>
      <c r="Y21" s="246"/>
      <c r="Z21" s="246"/>
      <c r="AA21" s="246"/>
      <c r="AB21" s="246"/>
      <c r="AC21" s="246"/>
      <c r="AD21" s="246"/>
      <c r="AE21" s="235"/>
      <c r="AF21" s="235"/>
      <c r="AG21" s="235"/>
      <c r="AH21" s="235"/>
      <c r="AI21" s="235"/>
      <c r="AJ21" s="235"/>
      <c r="AK21" s="235"/>
      <c r="AL21" s="235"/>
      <c r="AM21" s="235"/>
      <c r="AN21" s="235"/>
      <c r="AO21" s="235"/>
      <c r="AP21" s="235"/>
      <c r="AQ21" s="235"/>
      <c r="AR21" s="235"/>
      <c r="AS21" s="235"/>
      <c r="AT21" s="235"/>
      <c r="AU21" s="235"/>
      <c r="AV21" s="235"/>
      <c r="AW21" s="235"/>
      <c r="AX21" s="235"/>
      <c r="AY21" s="235"/>
      <c r="AZ21" s="235"/>
      <c r="BA21" s="235"/>
      <c r="BB21" s="235"/>
      <c r="BC21" s="235"/>
      <c r="BD21" s="235"/>
      <c r="BE21" s="235"/>
      <c r="BF21" s="235"/>
      <c r="BG21" s="235"/>
      <c r="BH21" s="235"/>
      <c r="BI21" s="235"/>
      <c r="BJ21" s="235"/>
      <c r="BK21" s="235"/>
      <c r="BL21" s="235"/>
      <c r="BM21" s="235"/>
    </row>
    <row r="22" spans="1:65" s="20" customFormat="1" ht="38.25" x14ac:dyDescent="0.2">
      <c r="A22" s="255"/>
      <c r="B22" s="254"/>
      <c r="C22" s="252" t="s">
        <v>1372</v>
      </c>
      <c r="D22" s="269" t="s">
        <v>1182</v>
      </c>
      <c r="E22" s="265">
        <v>1</v>
      </c>
      <c r="F22" s="265">
        <v>1</v>
      </c>
      <c r="G22" s="265">
        <v>1</v>
      </c>
      <c r="H22" s="265">
        <v>1</v>
      </c>
      <c r="I22" s="265">
        <v>1</v>
      </c>
      <c r="J22" s="265">
        <v>1</v>
      </c>
      <c r="K22" s="265">
        <v>1</v>
      </c>
      <c r="L22" s="265">
        <v>1</v>
      </c>
      <c r="M22" s="265">
        <v>1</v>
      </c>
      <c r="N22" s="265">
        <v>1</v>
      </c>
      <c r="O22" s="265">
        <v>1</v>
      </c>
      <c r="P22" s="265">
        <v>1</v>
      </c>
      <c r="Q22" s="266">
        <f t="shared" si="1"/>
        <v>12</v>
      </c>
      <c r="R22" s="255" t="s">
        <v>1130</v>
      </c>
      <c r="S22" s="255"/>
      <c r="T22" s="255"/>
      <c r="U22" s="268" t="s">
        <v>1355</v>
      </c>
      <c r="V22" s="235"/>
      <c r="W22" s="246"/>
      <c r="X22" s="246"/>
      <c r="Y22" s="246"/>
      <c r="Z22" s="246"/>
      <c r="AA22" s="246"/>
      <c r="AB22" s="246"/>
      <c r="AC22" s="246"/>
      <c r="AD22" s="246"/>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c r="BG22" s="235"/>
      <c r="BH22" s="235"/>
      <c r="BI22" s="235"/>
      <c r="BJ22" s="235"/>
      <c r="BK22" s="235"/>
      <c r="BL22" s="235"/>
      <c r="BM22" s="235"/>
    </row>
    <row r="23" spans="1:65" s="20" customFormat="1" ht="25.5" x14ac:dyDescent="0.2">
      <c r="A23" s="255"/>
      <c r="B23" s="254"/>
      <c r="C23" s="252" t="s">
        <v>1373</v>
      </c>
      <c r="D23" s="269" t="s">
        <v>1233</v>
      </c>
      <c r="E23" s="267"/>
      <c r="F23" s="267"/>
      <c r="G23" s="267"/>
      <c r="H23" s="267"/>
      <c r="I23" s="267"/>
      <c r="J23" s="267"/>
      <c r="K23" s="267"/>
      <c r="L23" s="267"/>
      <c r="M23" s="267">
        <v>1</v>
      </c>
      <c r="N23" s="267"/>
      <c r="O23" s="267"/>
      <c r="P23" s="267"/>
      <c r="Q23" s="266">
        <f t="shared" si="1"/>
        <v>1</v>
      </c>
      <c r="R23" s="255" t="s">
        <v>1130</v>
      </c>
      <c r="S23" s="255"/>
      <c r="T23" s="255"/>
      <c r="U23" s="268" t="s">
        <v>1339</v>
      </c>
      <c r="V23" s="235"/>
      <c r="W23" s="246"/>
      <c r="X23" s="246"/>
      <c r="Y23" s="246"/>
      <c r="Z23" s="246"/>
      <c r="AA23" s="246"/>
      <c r="AB23" s="246"/>
      <c r="AC23" s="246"/>
      <c r="AD23" s="246"/>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row>
    <row r="24" spans="1:65" s="20" customFormat="1" ht="38.25" x14ac:dyDescent="0.2">
      <c r="A24" s="255"/>
      <c r="B24" s="254"/>
      <c r="C24" s="254" t="s">
        <v>1374</v>
      </c>
      <c r="D24" s="269" t="s">
        <v>1183</v>
      </c>
      <c r="E24" s="265">
        <v>1</v>
      </c>
      <c r="F24" s="265">
        <v>1</v>
      </c>
      <c r="G24" s="265">
        <v>1</v>
      </c>
      <c r="H24" s="265">
        <v>1</v>
      </c>
      <c r="I24" s="265">
        <v>1</v>
      </c>
      <c r="J24" s="265">
        <v>1</v>
      </c>
      <c r="K24" s="265">
        <v>1</v>
      </c>
      <c r="L24" s="265">
        <v>1</v>
      </c>
      <c r="M24" s="265">
        <v>1</v>
      </c>
      <c r="N24" s="265">
        <v>1</v>
      </c>
      <c r="O24" s="265">
        <v>1</v>
      </c>
      <c r="P24" s="265">
        <v>1</v>
      </c>
      <c r="Q24" s="266">
        <f t="shared" si="1"/>
        <v>12</v>
      </c>
      <c r="R24" s="255" t="s">
        <v>1122</v>
      </c>
      <c r="S24" s="255"/>
      <c r="T24" s="255"/>
      <c r="U24" s="268" t="s">
        <v>1356</v>
      </c>
      <c r="V24" s="235"/>
      <c r="W24" s="246"/>
      <c r="X24" s="246"/>
      <c r="Y24" s="246"/>
      <c r="Z24" s="246"/>
      <c r="AA24" s="246"/>
      <c r="AB24" s="246"/>
      <c r="AC24" s="246"/>
      <c r="AD24" s="246"/>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c r="BG24" s="235"/>
      <c r="BH24" s="235"/>
      <c r="BI24" s="235"/>
      <c r="BJ24" s="235"/>
      <c r="BK24" s="235"/>
      <c r="BL24" s="235"/>
      <c r="BM24" s="235"/>
    </row>
    <row r="25" spans="1:65" s="20" customFormat="1" ht="25.5" x14ac:dyDescent="0.2">
      <c r="A25" s="255"/>
      <c r="B25" s="254"/>
      <c r="C25" s="254" t="s">
        <v>1375</v>
      </c>
      <c r="D25" s="269" t="s">
        <v>1234</v>
      </c>
      <c r="E25" s="265"/>
      <c r="F25" s="265"/>
      <c r="G25" s="265">
        <v>1</v>
      </c>
      <c r="H25" s="265"/>
      <c r="I25" s="265"/>
      <c r="J25" s="265">
        <v>1</v>
      </c>
      <c r="K25" s="265"/>
      <c r="L25" s="265"/>
      <c r="M25" s="265">
        <v>1</v>
      </c>
      <c r="N25" s="265"/>
      <c r="O25" s="265"/>
      <c r="P25" s="265">
        <v>1</v>
      </c>
      <c r="Q25" s="266">
        <f t="shared" si="1"/>
        <v>4</v>
      </c>
      <c r="R25" s="255" t="s">
        <v>1121</v>
      </c>
      <c r="S25" s="255"/>
      <c r="T25" s="255"/>
      <c r="U25" s="268" t="s">
        <v>1339</v>
      </c>
      <c r="V25" s="235"/>
      <c r="W25" s="246"/>
      <c r="X25" s="246"/>
      <c r="Y25" s="246"/>
      <c r="Z25" s="246"/>
      <c r="AA25" s="246"/>
      <c r="AB25" s="246"/>
      <c r="AC25" s="246"/>
      <c r="AD25" s="246"/>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c r="BL25" s="235"/>
      <c r="BM25" s="235"/>
    </row>
    <row r="26" spans="1:65" s="20" customFormat="1" ht="51" x14ac:dyDescent="0.2">
      <c r="A26" s="255"/>
      <c r="B26" s="254"/>
      <c r="C26" s="254" t="s">
        <v>1376</v>
      </c>
      <c r="D26" s="269" t="s">
        <v>1235</v>
      </c>
      <c r="E26" s="267">
        <v>1</v>
      </c>
      <c r="F26" s="267">
        <v>1</v>
      </c>
      <c r="G26" s="267">
        <v>1</v>
      </c>
      <c r="H26" s="267">
        <v>1</v>
      </c>
      <c r="I26" s="267">
        <v>1</v>
      </c>
      <c r="J26" s="267">
        <v>1</v>
      </c>
      <c r="K26" s="267">
        <v>1</v>
      </c>
      <c r="L26" s="267">
        <v>1</v>
      </c>
      <c r="M26" s="267">
        <v>1</v>
      </c>
      <c r="N26" s="267">
        <v>1</v>
      </c>
      <c r="O26" s="267">
        <v>1</v>
      </c>
      <c r="P26" s="267">
        <v>1</v>
      </c>
      <c r="Q26" s="266">
        <f t="shared" si="1"/>
        <v>12</v>
      </c>
      <c r="R26" s="255" t="s">
        <v>1130</v>
      </c>
      <c r="S26" s="255"/>
      <c r="T26" s="255"/>
      <c r="U26" s="268" t="s">
        <v>1357</v>
      </c>
      <c r="V26" s="235"/>
      <c r="W26" s="246"/>
      <c r="X26" s="246"/>
      <c r="Y26" s="246"/>
      <c r="Z26" s="246"/>
      <c r="AA26" s="246"/>
      <c r="AB26" s="246"/>
      <c r="AC26" s="246"/>
      <c r="AD26" s="246"/>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row>
    <row r="27" spans="1:65" s="20" customFormat="1" ht="25.5" x14ac:dyDescent="0.2">
      <c r="A27" s="255"/>
      <c r="B27" s="254"/>
      <c r="C27" s="247" t="s">
        <v>1377</v>
      </c>
      <c r="D27" s="269" t="s">
        <v>1236</v>
      </c>
      <c r="E27" s="265"/>
      <c r="F27" s="265"/>
      <c r="G27" s="265">
        <v>1</v>
      </c>
      <c r="H27" s="265"/>
      <c r="I27" s="265"/>
      <c r="J27" s="265">
        <v>1</v>
      </c>
      <c r="K27" s="265"/>
      <c r="L27" s="265"/>
      <c r="M27" s="265">
        <v>1</v>
      </c>
      <c r="N27" s="265"/>
      <c r="O27" s="265"/>
      <c r="P27" s="265">
        <v>1</v>
      </c>
      <c r="Q27" s="266">
        <f t="shared" si="1"/>
        <v>4</v>
      </c>
      <c r="R27" s="255" t="s">
        <v>1122</v>
      </c>
      <c r="S27" s="255" t="s">
        <v>1131</v>
      </c>
      <c r="T27" s="255"/>
      <c r="U27" s="268" t="s">
        <v>1339</v>
      </c>
      <c r="V27" s="235"/>
      <c r="W27" s="246"/>
      <c r="X27" s="246"/>
      <c r="Y27" s="246"/>
      <c r="Z27" s="246"/>
      <c r="AA27" s="246"/>
      <c r="AB27" s="246"/>
      <c r="AC27" s="246"/>
      <c r="AD27" s="246"/>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row>
    <row r="28" spans="1:65" s="20" customFormat="1" ht="25.5" x14ac:dyDescent="0.2">
      <c r="A28" s="255"/>
      <c r="B28" s="254"/>
      <c r="C28" s="247" t="s">
        <v>1378</v>
      </c>
      <c r="D28" s="269" t="s">
        <v>1237</v>
      </c>
      <c r="E28" s="267"/>
      <c r="F28" s="267"/>
      <c r="G28" s="267">
        <v>1</v>
      </c>
      <c r="H28" s="267"/>
      <c r="I28" s="267"/>
      <c r="J28" s="267">
        <v>1</v>
      </c>
      <c r="K28" s="267"/>
      <c r="L28" s="267"/>
      <c r="M28" s="267">
        <v>1</v>
      </c>
      <c r="N28" s="267"/>
      <c r="O28" s="267"/>
      <c r="P28" s="267">
        <v>1</v>
      </c>
      <c r="Q28" s="266">
        <f t="shared" si="1"/>
        <v>4</v>
      </c>
      <c r="R28" s="255" t="s">
        <v>1121</v>
      </c>
      <c r="S28" s="255"/>
      <c r="T28" s="255"/>
      <c r="U28" s="268" t="s">
        <v>1339</v>
      </c>
      <c r="V28" s="235"/>
      <c r="W28" s="246"/>
      <c r="X28" s="246"/>
      <c r="Y28" s="246"/>
      <c r="Z28" s="246"/>
      <c r="AA28" s="246"/>
      <c r="AB28" s="246"/>
      <c r="AC28" s="246"/>
      <c r="AD28" s="246"/>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5"/>
      <c r="BL28" s="235"/>
      <c r="BM28" s="235"/>
    </row>
    <row r="29" spans="1:65" s="20" customFormat="1" ht="38.25" x14ac:dyDescent="0.2">
      <c r="A29" s="255"/>
      <c r="B29" s="254"/>
      <c r="C29" s="252" t="s">
        <v>1379</v>
      </c>
      <c r="D29" s="269" t="s">
        <v>1207</v>
      </c>
      <c r="E29" s="265">
        <v>1</v>
      </c>
      <c r="F29" s="265">
        <v>1</v>
      </c>
      <c r="G29" s="265">
        <v>1</v>
      </c>
      <c r="H29" s="265">
        <v>1</v>
      </c>
      <c r="I29" s="265">
        <v>1</v>
      </c>
      <c r="J29" s="265">
        <v>1</v>
      </c>
      <c r="K29" s="265">
        <v>1</v>
      </c>
      <c r="L29" s="265">
        <v>1</v>
      </c>
      <c r="M29" s="265">
        <v>1</v>
      </c>
      <c r="N29" s="265">
        <v>1</v>
      </c>
      <c r="O29" s="265">
        <v>1</v>
      </c>
      <c r="P29" s="265">
        <v>1</v>
      </c>
      <c r="Q29" s="266">
        <f t="shared" si="1"/>
        <v>12</v>
      </c>
      <c r="R29" s="255" t="s">
        <v>1130</v>
      </c>
      <c r="S29" s="255"/>
      <c r="T29" s="255"/>
      <c r="U29" s="268" t="s">
        <v>1327</v>
      </c>
      <c r="V29" s="235"/>
      <c r="W29" s="246"/>
      <c r="X29" s="246"/>
      <c r="Y29" s="246"/>
      <c r="Z29" s="246"/>
      <c r="AA29" s="246"/>
      <c r="AB29" s="246"/>
      <c r="AC29" s="246"/>
      <c r="AD29" s="246"/>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row>
    <row r="30" spans="1:65" s="20" customFormat="1" ht="38.25" x14ac:dyDescent="0.2">
      <c r="A30" s="255"/>
      <c r="B30" s="254"/>
      <c r="C30" s="252" t="s">
        <v>1380</v>
      </c>
      <c r="D30" s="269" t="s">
        <v>1238</v>
      </c>
      <c r="E30" s="267">
        <v>1</v>
      </c>
      <c r="F30" s="267">
        <v>1</v>
      </c>
      <c r="G30" s="267">
        <v>1</v>
      </c>
      <c r="H30" s="267">
        <v>1</v>
      </c>
      <c r="I30" s="267">
        <v>1</v>
      </c>
      <c r="J30" s="267">
        <v>1</v>
      </c>
      <c r="K30" s="267">
        <v>1</v>
      </c>
      <c r="L30" s="267">
        <v>1</v>
      </c>
      <c r="M30" s="267">
        <v>1</v>
      </c>
      <c r="N30" s="267">
        <v>1</v>
      </c>
      <c r="O30" s="267">
        <v>1</v>
      </c>
      <c r="P30" s="267">
        <v>1</v>
      </c>
      <c r="Q30" s="266">
        <f t="shared" si="1"/>
        <v>12</v>
      </c>
      <c r="R30" s="255" t="s">
        <v>1130</v>
      </c>
      <c r="S30" s="255"/>
      <c r="T30" s="255"/>
      <c r="U30" s="268" t="s">
        <v>1348</v>
      </c>
      <c r="V30" s="235"/>
      <c r="W30" s="246"/>
      <c r="X30" s="246"/>
      <c r="Y30" s="246"/>
      <c r="Z30" s="246"/>
      <c r="AA30" s="246"/>
      <c r="AB30" s="246"/>
      <c r="AC30" s="246"/>
      <c r="AD30" s="246"/>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5"/>
      <c r="BK30" s="235"/>
      <c r="BL30" s="235"/>
      <c r="BM30" s="235"/>
    </row>
    <row r="31" spans="1:65" s="20" customFormat="1" ht="25.5" x14ac:dyDescent="0.2">
      <c r="A31" s="255"/>
      <c r="B31" s="254"/>
      <c r="C31" s="252" t="s">
        <v>1381</v>
      </c>
      <c r="D31" s="269" t="s">
        <v>1239</v>
      </c>
      <c r="E31" s="265"/>
      <c r="F31" s="265"/>
      <c r="G31" s="265">
        <v>1</v>
      </c>
      <c r="H31" s="265"/>
      <c r="I31" s="265"/>
      <c r="J31" s="265">
        <v>1</v>
      </c>
      <c r="K31" s="265"/>
      <c r="L31" s="265"/>
      <c r="M31" s="265">
        <v>1</v>
      </c>
      <c r="N31" s="265"/>
      <c r="O31" s="265"/>
      <c r="P31" s="265">
        <v>1</v>
      </c>
      <c r="Q31" s="266">
        <f t="shared" si="1"/>
        <v>4</v>
      </c>
      <c r="R31" s="255" t="s">
        <v>1121</v>
      </c>
      <c r="S31" s="255"/>
      <c r="T31" s="255"/>
      <c r="U31" s="268" t="s">
        <v>1339</v>
      </c>
      <c r="V31" s="235"/>
      <c r="W31" s="246"/>
      <c r="X31" s="246"/>
      <c r="Y31" s="246"/>
      <c r="Z31" s="246"/>
      <c r="AA31" s="246"/>
      <c r="AB31" s="246"/>
      <c r="AC31" s="246"/>
      <c r="AD31" s="246"/>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5"/>
      <c r="BK31" s="235"/>
      <c r="BL31" s="235"/>
      <c r="BM31" s="235"/>
    </row>
    <row r="32" spans="1:65" s="20" customFormat="1" ht="38.25" x14ac:dyDescent="0.2">
      <c r="A32" s="255"/>
      <c r="B32" s="254"/>
      <c r="C32" s="252" t="s">
        <v>1382</v>
      </c>
      <c r="D32" s="269" t="s">
        <v>1240</v>
      </c>
      <c r="E32" s="265"/>
      <c r="F32" s="265"/>
      <c r="G32" s="265">
        <v>1</v>
      </c>
      <c r="H32" s="265"/>
      <c r="I32" s="265"/>
      <c r="J32" s="265">
        <v>1</v>
      </c>
      <c r="K32" s="265"/>
      <c r="L32" s="265"/>
      <c r="M32" s="265">
        <v>1</v>
      </c>
      <c r="N32" s="265"/>
      <c r="O32" s="265"/>
      <c r="P32" s="265">
        <v>1</v>
      </c>
      <c r="Q32" s="266">
        <f t="shared" si="1"/>
        <v>4</v>
      </c>
      <c r="R32" s="255" t="s">
        <v>1121</v>
      </c>
      <c r="S32" s="255"/>
      <c r="T32" s="255"/>
      <c r="U32" s="268" t="s">
        <v>1349</v>
      </c>
      <c r="V32" s="235"/>
      <c r="W32" s="246"/>
      <c r="X32" s="246"/>
      <c r="Y32" s="246"/>
      <c r="Z32" s="246"/>
      <c r="AA32" s="246"/>
      <c r="AB32" s="246"/>
      <c r="AC32" s="246"/>
      <c r="AD32" s="246"/>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row>
    <row r="33" spans="1:65" s="20" customFormat="1" ht="38.25" x14ac:dyDescent="0.2">
      <c r="A33" s="255"/>
      <c r="B33" s="254"/>
      <c r="C33" s="254" t="s">
        <v>1383</v>
      </c>
      <c r="D33" s="269" t="s">
        <v>1241</v>
      </c>
      <c r="E33" s="267"/>
      <c r="F33" s="267"/>
      <c r="G33" s="267">
        <v>1</v>
      </c>
      <c r="H33" s="267"/>
      <c r="I33" s="267"/>
      <c r="J33" s="267">
        <v>1</v>
      </c>
      <c r="K33" s="267"/>
      <c r="L33" s="267"/>
      <c r="M33" s="267">
        <v>1</v>
      </c>
      <c r="N33" s="267"/>
      <c r="O33" s="267"/>
      <c r="P33" s="267">
        <v>1</v>
      </c>
      <c r="Q33" s="266">
        <f t="shared" si="1"/>
        <v>4</v>
      </c>
      <c r="R33" s="255" t="s">
        <v>1121</v>
      </c>
      <c r="S33" s="255"/>
      <c r="T33" s="255"/>
      <c r="U33" s="268" t="s">
        <v>1350</v>
      </c>
      <c r="V33" s="235"/>
      <c r="W33" s="246"/>
      <c r="X33" s="246"/>
      <c r="Y33" s="246"/>
      <c r="Z33" s="246"/>
      <c r="AA33" s="246"/>
      <c r="AB33" s="246"/>
      <c r="AC33" s="246"/>
      <c r="AD33" s="246"/>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5"/>
      <c r="BK33" s="235"/>
      <c r="BL33" s="235"/>
      <c r="BM33" s="235"/>
    </row>
    <row r="34" spans="1:65" s="20" customFormat="1" ht="25.5" x14ac:dyDescent="0.2">
      <c r="A34" s="255"/>
      <c r="B34" s="254"/>
      <c r="C34" s="254" t="s">
        <v>1384</v>
      </c>
      <c r="D34" s="269" t="s">
        <v>1242</v>
      </c>
      <c r="E34" s="265"/>
      <c r="F34" s="265">
        <v>1</v>
      </c>
      <c r="G34" s="265"/>
      <c r="H34" s="265"/>
      <c r="I34" s="265"/>
      <c r="J34" s="265"/>
      <c r="K34" s="265"/>
      <c r="L34" s="265"/>
      <c r="M34" s="265"/>
      <c r="N34" s="265"/>
      <c r="O34" s="265"/>
      <c r="P34" s="265"/>
      <c r="Q34" s="266">
        <f t="shared" si="1"/>
        <v>1</v>
      </c>
      <c r="R34" s="255"/>
      <c r="S34" s="255"/>
      <c r="T34" s="255" t="s">
        <v>1243</v>
      </c>
      <c r="U34" s="268" t="s">
        <v>1339</v>
      </c>
      <c r="V34" s="235"/>
      <c r="W34" s="246"/>
      <c r="X34" s="246"/>
      <c r="Y34" s="246"/>
      <c r="Z34" s="246"/>
      <c r="AA34" s="246"/>
      <c r="AB34" s="246"/>
      <c r="AC34" s="246"/>
      <c r="AD34" s="246"/>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c r="BL34" s="235"/>
      <c r="BM34" s="235"/>
    </row>
    <row r="35" spans="1:65" s="20" customFormat="1" ht="25.5" x14ac:dyDescent="0.2">
      <c r="A35" s="255"/>
      <c r="B35" s="254"/>
      <c r="C35" s="254" t="s">
        <v>1385</v>
      </c>
      <c r="D35" s="269" t="s">
        <v>1244</v>
      </c>
      <c r="E35" s="265"/>
      <c r="F35" s="265"/>
      <c r="G35" s="265">
        <v>1</v>
      </c>
      <c r="H35" s="265"/>
      <c r="I35" s="265"/>
      <c r="J35" s="265">
        <v>1</v>
      </c>
      <c r="K35" s="265"/>
      <c r="L35" s="265"/>
      <c r="M35" s="265">
        <v>1</v>
      </c>
      <c r="N35" s="265"/>
      <c r="O35" s="265"/>
      <c r="P35" s="265">
        <v>1</v>
      </c>
      <c r="Q35" s="266">
        <f t="shared" si="1"/>
        <v>4</v>
      </c>
      <c r="R35" s="255" t="s">
        <v>1122</v>
      </c>
      <c r="S35" s="255" t="s">
        <v>1131</v>
      </c>
      <c r="T35" s="255"/>
      <c r="U35" s="268" t="s">
        <v>1339</v>
      </c>
      <c r="V35" s="235"/>
      <c r="W35" s="246"/>
      <c r="X35" s="246"/>
      <c r="Y35" s="246"/>
      <c r="Z35" s="246"/>
      <c r="AA35" s="246"/>
      <c r="AB35" s="246"/>
      <c r="AC35" s="246"/>
      <c r="AD35" s="246"/>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row>
    <row r="36" spans="1:65" s="20" customFormat="1" ht="25.5" x14ac:dyDescent="0.2">
      <c r="A36" s="255"/>
      <c r="B36" s="254"/>
      <c r="C36" s="247" t="s">
        <v>1386</v>
      </c>
      <c r="D36" s="269" t="s">
        <v>1208</v>
      </c>
      <c r="E36" s="265"/>
      <c r="F36" s="265">
        <v>1</v>
      </c>
      <c r="G36" s="265"/>
      <c r="H36" s="265"/>
      <c r="I36" s="265"/>
      <c r="J36" s="265"/>
      <c r="K36" s="265"/>
      <c r="L36" s="265"/>
      <c r="M36" s="265"/>
      <c r="N36" s="265"/>
      <c r="O36" s="265"/>
      <c r="P36" s="265"/>
      <c r="Q36" s="266">
        <f t="shared" si="1"/>
        <v>1</v>
      </c>
      <c r="R36" s="255" t="s">
        <v>1130</v>
      </c>
      <c r="S36" s="255"/>
      <c r="T36" s="255"/>
      <c r="U36" s="268" t="s">
        <v>1339</v>
      </c>
      <c r="V36" s="235"/>
      <c r="W36" s="246"/>
      <c r="X36" s="246"/>
      <c r="Y36" s="246"/>
      <c r="Z36" s="246"/>
      <c r="AA36" s="246"/>
      <c r="AB36" s="246"/>
      <c r="AC36" s="246"/>
      <c r="AD36" s="246"/>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row>
    <row r="37" spans="1:65" s="20" customFormat="1" ht="25.5" x14ac:dyDescent="0.2">
      <c r="A37" s="255"/>
      <c r="B37" s="254"/>
      <c r="C37" s="247" t="s">
        <v>1387</v>
      </c>
      <c r="D37" s="269" t="s">
        <v>1245</v>
      </c>
      <c r="E37" s="267"/>
      <c r="F37" s="267"/>
      <c r="G37" s="267">
        <v>1</v>
      </c>
      <c r="H37" s="267"/>
      <c r="I37" s="267"/>
      <c r="J37" s="267">
        <v>1</v>
      </c>
      <c r="K37" s="267"/>
      <c r="L37" s="267"/>
      <c r="M37" s="267">
        <v>1</v>
      </c>
      <c r="N37" s="267"/>
      <c r="O37" s="267"/>
      <c r="P37" s="267">
        <v>1</v>
      </c>
      <c r="Q37" s="266">
        <f t="shared" si="1"/>
        <v>4</v>
      </c>
      <c r="R37" s="255" t="s">
        <v>1121</v>
      </c>
      <c r="S37" s="255"/>
      <c r="T37" s="255"/>
      <c r="U37" s="268"/>
      <c r="V37" s="235"/>
      <c r="W37" s="246"/>
      <c r="X37" s="246"/>
      <c r="Y37" s="246"/>
      <c r="Z37" s="246"/>
      <c r="AA37" s="246"/>
      <c r="AB37" s="246"/>
      <c r="AC37" s="246"/>
      <c r="AD37" s="246"/>
      <c r="AE37" s="235"/>
      <c r="AF37" s="235"/>
      <c r="AG37" s="235"/>
      <c r="AH37" s="235"/>
      <c r="AI37" s="235"/>
      <c r="AJ37" s="235"/>
      <c r="AK37" s="235"/>
      <c r="AL37" s="235"/>
      <c r="AM37" s="235"/>
      <c r="AN37" s="235"/>
      <c r="AO37" s="235"/>
      <c r="AP37" s="235"/>
      <c r="AQ37" s="235"/>
      <c r="AR37" s="235"/>
      <c r="AS37" s="235"/>
      <c r="AT37" s="235"/>
      <c r="AU37" s="235"/>
      <c r="AV37" s="235"/>
      <c r="AW37" s="235"/>
      <c r="AX37" s="235"/>
      <c r="AY37" s="235"/>
      <c r="AZ37" s="235"/>
      <c r="BA37" s="235"/>
      <c r="BB37" s="235"/>
      <c r="BC37" s="235"/>
      <c r="BD37" s="235"/>
      <c r="BE37" s="235"/>
      <c r="BF37" s="235"/>
      <c r="BG37" s="235"/>
      <c r="BH37" s="235"/>
      <c r="BI37" s="235"/>
      <c r="BJ37" s="235"/>
      <c r="BK37" s="235"/>
      <c r="BL37" s="235"/>
      <c r="BM37" s="235"/>
    </row>
    <row r="38" spans="1:65" s="20" customFormat="1" ht="89.25" x14ac:dyDescent="0.2">
      <c r="A38" s="255"/>
      <c r="B38" s="254"/>
      <c r="C38" s="252" t="s">
        <v>1388</v>
      </c>
      <c r="D38" s="269" t="s">
        <v>1246</v>
      </c>
      <c r="E38" s="265"/>
      <c r="F38" s="265"/>
      <c r="G38" s="265">
        <v>1</v>
      </c>
      <c r="H38" s="265"/>
      <c r="I38" s="265"/>
      <c r="J38" s="265">
        <v>1</v>
      </c>
      <c r="K38" s="265"/>
      <c r="L38" s="265"/>
      <c r="M38" s="265">
        <v>1</v>
      </c>
      <c r="N38" s="265"/>
      <c r="O38" s="265"/>
      <c r="P38" s="265">
        <v>1</v>
      </c>
      <c r="Q38" s="266">
        <f t="shared" si="1"/>
        <v>4</v>
      </c>
      <c r="R38" s="255" t="s">
        <v>1121</v>
      </c>
      <c r="S38" s="255"/>
      <c r="T38" s="255"/>
      <c r="U38" s="268" t="s">
        <v>1347</v>
      </c>
      <c r="V38" s="235"/>
      <c r="W38" s="246"/>
      <c r="X38" s="246"/>
      <c r="Y38" s="246"/>
      <c r="Z38" s="246"/>
      <c r="AA38" s="246"/>
      <c r="AB38" s="246"/>
      <c r="AC38" s="246"/>
      <c r="AD38" s="246"/>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row>
    <row r="39" spans="1:65" s="20" customFormat="1" ht="25.5" x14ac:dyDescent="0.2">
      <c r="A39" s="255"/>
      <c r="B39" s="254"/>
      <c r="C39" s="252" t="s">
        <v>1389</v>
      </c>
      <c r="D39" s="269" t="s">
        <v>1185</v>
      </c>
      <c r="E39" s="267"/>
      <c r="F39" s="267"/>
      <c r="G39" s="267"/>
      <c r="H39" s="267"/>
      <c r="I39" s="267"/>
      <c r="J39" s="267"/>
      <c r="K39" s="267"/>
      <c r="L39" s="267">
        <v>1</v>
      </c>
      <c r="M39" s="267"/>
      <c r="N39" s="267"/>
      <c r="O39" s="267"/>
      <c r="P39" s="267"/>
      <c r="Q39" s="266">
        <f t="shared" si="1"/>
        <v>1</v>
      </c>
      <c r="R39" s="255" t="s">
        <v>1130</v>
      </c>
      <c r="S39" s="255"/>
      <c r="T39" s="255"/>
      <c r="U39" s="268" t="s">
        <v>1339</v>
      </c>
      <c r="V39" s="235"/>
      <c r="W39" s="246"/>
      <c r="X39" s="246"/>
      <c r="Y39" s="246"/>
      <c r="Z39" s="246"/>
      <c r="AA39" s="246"/>
      <c r="AB39" s="246"/>
      <c r="AC39" s="246"/>
      <c r="AD39" s="246"/>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row>
    <row r="40" spans="1:65" s="20" customFormat="1" ht="76.5" x14ac:dyDescent="0.2">
      <c r="A40" s="247" t="s">
        <v>1152</v>
      </c>
      <c r="B40" s="259" t="s">
        <v>1195</v>
      </c>
      <c r="C40" s="252" t="s">
        <v>1390</v>
      </c>
      <c r="D40" s="259" t="s">
        <v>1192</v>
      </c>
      <c r="E40" s="251"/>
      <c r="F40" s="251"/>
      <c r="G40" s="251">
        <v>1</v>
      </c>
      <c r="H40" s="251"/>
      <c r="I40" s="251"/>
      <c r="J40" s="251">
        <v>1</v>
      </c>
      <c r="K40" s="251"/>
      <c r="L40" s="251"/>
      <c r="M40" s="251">
        <v>1</v>
      </c>
      <c r="N40" s="251"/>
      <c r="O40" s="251"/>
      <c r="P40" s="251">
        <v>1</v>
      </c>
      <c r="Q40" s="206">
        <f>SUM(E40:P40)</f>
        <v>4</v>
      </c>
      <c r="R40" s="247" t="s">
        <v>1121</v>
      </c>
      <c r="S40" s="247"/>
      <c r="T40" s="247"/>
      <c r="U40" s="268" t="s">
        <v>1344</v>
      </c>
      <c r="V40" s="235"/>
      <c r="W40" s="246"/>
      <c r="X40" s="246"/>
      <c r="Y40" s="246"/>
      <c r="Z40" s="246"/>
      <c r="AA40" s="245"/>
      <c r="AB40" s="245"/>
      <c r="AC40" s="246"/>
      <c r="AD40" s="246"/>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row>
    <row r="41" spans="1:65" s="20" customFormat="1" ht="25.5" x14ac:dyDescent="0.2">
      <c r="A41" s="247"/>
      <c r="B41" s="259"/>
      <c r="C41" s="252" t="s">
        <v>1391</v>
      </c>
      <c r="D41" s="259" t="s">
        <v>1184</v>
      </c>
      <c r="E41" s="253">
        <v>1</v>
      </c>
      <c r="F41" s="253">
        <v>1</v>
      </c>
      <c r="G41" s="253">
        <v>1</v>
      </c>
      <c r="H41" s="253">
        <v>1</v>
      </c>
      <c r="I41" s="253">
        <v>1</v>
      </c>
      <c r="J41" s="253">
        <v>1</v>
      </c>
      <c r="K41" s="253">
        <v>1</v>
      </c>
      <c r="L41" s="253">
        <v>1</v>
      </c>
      <c r="M41" s="253">
        <v>1</v>
      </c>
      <c r="N41" s="253">
        <v>1</v>
      </c>
      <c r="O41" s="253">
        <v>1</v>
      </c>
      <c r="P41" s="253">
        <v>1</v>
      </c>
      <c r="Q41" s="206">
        <f>SUM(E41:P41)</f>
        <v>12</v>
      </c>
      <c r="R41" s="247" t="s">
        <v>1130</v>
      </c>
      <c r="S41" s="247"/>
      <c r="T41" s="247"/>
      <c r="U41" s="268" t="s">
        <v>1345</v>
      </c>
      <c r="V41" s="235"/>
      <c r="W41" s="246"/>
      <c r="X41" s="246"/>
      <c r="Y41" s="246"/>
      <c r="Z41" s="246"/>
      <c r="AA41" s="245"/>
      <c r="AB41" s="245"/>
      <c r="AC41" s="246"/>
      <c r="AD41" s="246"/>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row>
    <row r="42" spans="1:65" s="20" customFormat="1" ht="25.5" x14ac:dyDescent="0.2">
      <c r="A42" s="247"/>
      <c r="B42" s="259"/>
      <c r="C42" s="254" t="s">
        <v>1392</v>
      </c>
      <c r="D42" s="259" t="s">
        <v>1193</v>
      </c>
      <c r="E42" s="253"/>
      <c r="F42" s="253"/>
      <c r="G42" s="253">
        <v>1</v>
      </c>
      <c r="H42" s="253"/>
      <c r="I42" s="253"/>
      <c r="J42" s="253">
        <v>1</v>
      </c>
      <c r="K42" s="253"/>
      <c r="L42" s="253"/>
      <c r="M42" s="253">
        <v>1</v>
      </c>
      <c r="N42" s="253"/>
      <c r="O42" s="253"/>
      <c r="P42" s="253">
        <v>1</v>
      </c>
      <c r="Q42" s="206">
        <f>SUM(E42:P42)</f>
        <v>4</v>
      </c>
      <c r="R42" s="247" t="s">
        <v>1121</v>
      </c>
      <c r="S42" s="247"/>
      <c r="T42" s="247"/>
      <c r="U42" s="268" t="s">
        <v>1346</v>
      </c>
      <c r="V42" s="235"/>
      <c r="W42" s="246"/>
      <c r="X42" s="246"/>
      <c r="Y42" s="246"/>
      <c r="Z42" s="246"/>
      <c r="AA42" s="245"/>
      <c r="AB42" s="245"/>
      <c r="AC42" s="246"/>
      <c r="AD42" s="246"/>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row>
    <row r="43" spans="1:65" s="20" customFormat="1" ht="25.5" x14ac:dyDescent="0.2">
      <c r="A43" s="247"/>
      <c r="B43" s="259"/>
      <c r="C43" s="254" t="s">
        <v>1393</v>
      </c>
      <c r="D43" s="259" t="s">
        <v>1194</v>
      </c>
      <c r="E43" s="251">
        <v>1</v>
      </c>
      <c r="F43" s="251">
        <v>1</v>
      </c>
      <c r="G43" s="251">
        <v>1</v>
      </c>
      <c r="H43" s="251">
        <v>1</v>
      </c>
      <c r="I43" s="251">
        <v>1</v>
      </c>
      <c r="J43" s="251">
        <v>1</v>
      </c>
      <c r="K43" s="251">
        <v>1</v>
      </c>
      <c r="L43" s="251">
        <v>1</v>
      </c>
      <c r="M43" s="251">
        <v>1</v>
      </c>
      <c r="N43" s="251">
        <v>1</v>
      </c>
      <c r="O43" s="251">
        <v>1</v>
      </c>
      <c r="P43" s="251">
        <v>1</v>
      </c>
      <c r="Q43" s="206">
        <f>SUM(E43:P43)</f>
        <v>12</v>
      </c>
      <c r="R43" s="247" t="s">
        <v>1130</v>
      </c>
      <c r="S43" s="247"/>
      <c r="T43" s="247"/>
      <c r="U43" s="268"/>
      <c r="V43" s="235"/>
      <c r="W43" s="246"/>
      <c r="X43" s="246"/>
      <c r="Y43" s="246"/>
      <c r="Z43" s="246"/>
      <c r="AA43" s="245"/>
      <c r="AB43" s="245"/>
      <c r="AC43" s="246"/>
      <c r="AD43" s="246"/>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row>
    <row r="44" spans="1:65" s="20" customFormat="1" ht="63.75" x14ac:dyDescent="0.2">
      <c r="A44" s="247" t="s">
        <v>1153</v>
      </c>
      <c r="B44" s="259" t="s">
        <v>1218</v>
      </c>
      <c r="C44" s="254" t="s">
        <v>1394</v>
      </c>
      <c r="D44" s="259" t="s">
        <v>1213</v>
      </c>
      <c r="E44" s="251"/>
      <c r="F44" s="251"/>
      <c r="G44" s="251"/>
      <c r="H44" s="251"/>
      <c r="I44" s="251"/>
      <c r="J44" s="251"/>
      <c r="K44" s="251"/>
      <c r="L44" s="251"/>
      <c r="M44" s="251"/>
      <c r="N44" s="251">
        <v>1</v>
      </c>
      <c r="O44" s="251"/>
      <c r="P44" s="251"/>
      <c r="Q44" s="206"/>
      <c r="R44" s="247" t="s">
        <v>1121</v>
      </c>
      <c r="S44" s="247"/>
      <c r="T44" s="247"/>
      <c r="U44" s="268" t="s">
        <v>1343</v>
      </c>
      <c r="V44" s="235"/>
      <c r="W44" s="246"/>
      <c r="X44" s="246"/>
      <c r="Y44" s="246"/>
      <c r="Z44" s="246"/>
      <c r="AA44" s="245"/>
      <c r="AB44" s="245"/>
      <c r="AC44" s="246"/>
      <c r="AD44" s="246"/>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row>
    <row r="45" spans="1:65" s="20" customFormat="1" ht="38.25" x14ac:dyDescent="0.2">
      <c r="A45" s="247"/>
      <c r="B45" s="259"/>
      <c r="C45" s="247" t="s">
        <v>1395</v>
      </c>
      <c r="D45" s="259" t="s">
        <v>1209</v>
      </c>
      <c r="E45" s="251"/>
      <c r="F45" s="251"/>
      <c r="G45" s="251"/>
      <c r="H45" s="251"/>
      <c r="I45" s="251">
        <v>1</v>
      </c>
      <c r="J45" s="251"/>
      <c r="K45" s="251"/>
      <c r="L45" s="251"/>
      <c r="M45" s="251"/>
      <c r="N45" s="251"/>
      <c r="O45" s="251"/>
      <c r="P45" s="251"/>
      <c r="Q45" s="206">
        <f>SUM(E45:P45)</f>
        <v>1</v>
      </c>
      <c r="R45" s="247" t="s">
        <v>1125</v>
      </c>
      <c r="S45" s="247"/>
      <c r="T45" s="247"/>
      <c r="U45" s="268" t="s">
        <v>1343</v>
      </c>
      <c r="V45" s="235"/>
      <c r="W45" s="246"/>
      <c r="X45" s="246"/>
      <c r="Y45" s="246"/>
      <c r="Z45" s="246"/>
      <c r="AA45" s="245"/>
      <c r="AB45" s="245"/>
      <c r="AC45" s="246"/>
      <c r="AD45" s="246"/>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row>
    <row r="46" spans="1:65" s="20" customFormat="1" ht="38.25" x14ac:dyDescent="0.2">
      <c r="A46" s="247"/>
      <c r="B46" s="259"/>
      <c r="C46" s="247" t="s">
        <v>1396</v>
      </c>
      <c r="D46" s="259" t="s">
        <v>1210</v>
      </c>
      <c r="E46" s="251"/>
      <c r="F46" s="251"/>
      <c r="G46" s="251">
        <v>1</v>
      </c>
      <c r="H46" s="251"/>
      <c r="I46" s="251"/>
      <c r="J46" s="251"/>
      <c r="K46" s="251"/>
      <c r="L46" s="251"/>
      <c r="M46" s="251"/>
      <c r="N46" s="251"/>
      <c r="O46" s="251"/>
      <c r="P46" s="251"/>
      <c r="Q46" s="206">
        <f>SUM(E46:P46)</f>
        <v>1</v>
      </c>
      <c r="R46" s="264" t="s">
        <v>1211</v>
      </c>
      <c r="S46" s="247"/>
      <c r="T46" s="247"/>
      <c r="U46" s="268" t="s">
        <v>1343</v>
      </c>
      <c r="V46" s="235"/>
      <c r="W46" s="246"/>
      <c r="X46" s="246"/>
      <c r="Y46" s="246"/>
      <c r="Z46" s="246"/>
      <c r="AA46" s="245"/>
      <c r="AB46" s="245"/>
      <c r="AC46" s="246"/>
      <c r="AD46" s="246"/>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row>
    <row r="47" spans="1:65" s="20" customFormat="1" ht="38.25" x14ac:dyDescent="0.2">
      <c r="A47" s="247"/>
      <c r="B47" s="259"/>
      <c r="C47" s="252" t="s">
        <v>1397</v>
      </c>
      <c r="D47" s="259" t="s">
        <v>1212</v>
      </c>
      <c r="E47" s="251"/>
      <c r="F47" s="251"/>
      <c r="G47" s="251">
        <v>1</v>
      </c>
      <c r="H47" s="251"/>
      <c r="I47" s="251"/>
      <c r="J47" s="251">
        <v>1</v>
      </c>
      <c r="K47" s="251"/>
      <c r="L47" s="251"/>
      <c r="M47" s="251">
        <v>1</v>
      </c>
      <c r="N47" s="251"/>
      <c r="O47" s="251"/>
      <c r="P47" s="251">
        <v>1</v>
      </c>
      <c r="Q47" s="206">
        <f>SUM(E47:P47)</f>
        <v>4</v>
      </c>
      <c r="R47" s="264" t="s">
        <v>1122</v>
      </c>
      <c r="S47" s="247" t="s">
        <v>1131</v>
      </c>
      <c r="T47" s="247"/>
      <c r="U47" s="268" t="s">
        <v>1343</v>
      </c>
      <c r="V47" s="235"/>
      <c r="W47" s="246"/>
      <c r="X47" s="246"/>
      <c r="Y47" s="246"/>
      <c r="Z47" s="246"/>
      <c r="AA47" s="245"/>
      <c r="AB47" s="245"/>
      <c r="AC47" s="246"/>
      <c r="AD47" s="246"/>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row>
    <row r="48" spans="1:65" s="20" customFormat="1" ht="51" x14ac:dyDescent="0.2">
      <c r="A48" s="247"/>
      <c r="B48" s="259" t="s">
        <v>1219</v>
      </c>
      <c r="C48" s="252" t="s">
        <v>1398</v>
      </c>
      <c r="D48" s="259" t="s">
        <v>1214</v>
      </c>
      <c r="E48" s="251"/>
      <c r="F48" s="251"/>
      <c r="G48" s="251"/>
      <c r="H48" s="251"/>
      <c r="I48" s="251"/>
      <c r="J48" s="251"/>
      <c r="K48" s="251">
        <v>1</v>
      </c>
      <c r="L48" s="251"/>
      <c r="M48" s="251"/>
      <c r="N48" s="251"/>
      <c r="O48" s="251"/>
      <c r="P48" s="251"/>
      <c r="Q48" s="206"/>
      <c r="R48" s="264" t="s">
        <v>1121</v>
      </c>
      <c r="S48" s="247"/>
      <c r="T48" s="247"/>
      <c r="U48" s="268" t="s">
        <v>1342</v>
      </c>
      <c r="V48" s="235"/>
      <c r="W48" s="246"/>
      <c r="X48" s="246"/>
      <c r="Y48" s="246"/>
      <c r="Z48" s="246"/>
      <c r="AA48" s="245"/>
      <c r="AB48" s="245"/>
      <c r="AC48" s="246"/>
      <c r="AD48" s="246"/>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row>
    <row r="49" spans="1:65" s="20" customFormat="1" ht="25.5" x14ac:dyDescent="0.2">
      <c r="A49" s="247"/>
      <c r="B49" s="259"/>
      <c r="C49" s="252" t="s">
        <v>1399</v>
      </c>
      <c r="D49" s="259" t="s">
        <v>1190</v>
      </c>
      <c r="E49" s="253"/>
      <c r="F49" s="253"/>
      <c r="G49" s="253">
        <v>1</v>
      </c>
      <c r="H49" s="275"/>
      <c r="I49" s="253"/>
      <c r="J49" s="253">
        <v>1</v>
      </c>
      <c r="K49" s="275"/>
      <c r="L49" s="253"/>
      <c r="M49" s="253">
        <v>1</v>
      </c>
      <c r="N49" s="275"/>
      <c r="O49" s="253"/>
      <c r="P49" s="253">
        <v>1</v>
      </c>
      <c r="Q49" s="206">
        <f>SUM(E49:P49)</f>
        <v>4</v>
      </c>
      <c r="R49" s="247" t="s">
        <v>1130</v>
      </c>
      <c r="S49" s="247"/>
      <c r="T49" s="247"/>
      <c r="U49" s="268" t="s">
        <v>1342</v>
      </c>
      <c r="V49" s="235"/>
      <c r="W49" s="246"/>
      <c r="X49" s="246"/>
      <c r="Y49" s="246"/>
      <c r="Z49" s="246"/>
      <c r="AA49" s="245"/>
      <c r="AB49" s="245"/>
      <c r="AC49" s="246"/>
      <c r="AD49" s="246"/>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row>
    <row r="50" spans="1:65" s="20" customFormat="1" ht="25.5" x14ac:dyDescent="0.2">
      <c r="A50" s="247"/>
      <c r="B50" s="259"/>
      <c r="C50" s="252" t="s">
        <v>1400</v>
      </c>
      <c r="D50" s="259" t="s">
        <v>1215</v>
      </c>
      <c r="E50" s="251"/>
      <c r="F50" s="251"/>
      <c r="G50" s="251">
        <v>1</v>
      </c>
      <c r="H50" s="251"/>
      <c r="I50" s="251"/>
      <c r="J50" s="251">
        <v>1</v>
      </c>
      <c r="K50" s="251"/>
      <c r="L50" s="251"/>
      <c r="M50" s="251">
        <v>1</v>
      </c>
      <c r="N50" s="251"/>
      <c r="O50" s="251"/>
      <c r="P50" s="251">
        <v>1</v>
      </c>
      <c r="Q50" s="206">
        <f>SUM(E50:P50)</f>
        <v>4</v>
      </c>
      <c r="R50" s="247" t="s">
        <v>1216</v>
      </c>
      <c r="S50" s="247"/>
      <c r="T50" s="275"/>
      <c r="U50" s="268" t="s">
        <v>1326</v>
      </c>
      <c r="V50" s="235"/>
      <c r="W50" s="246"/>
      <c r="X50" s="246"/>
      <c r="Y50" s="246"/>
      <c r="Z50" s="246"/>
      <c r="AA50" s="245"/>
      <c r="AB50" s="245"/>
      <c r="AC50" s="246"/>
      <c r="AD50" s="246"/>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row>
    <row r="51" spans="1:65" s="20" customFormat="1" ht="51" x14ac:dyDescent="0.2">
      <c r="A51" s="247"/>
      <c r="B51" s="259" t="s">
        <v>1297</v>
      </c>
      <c r="C51" s="254" t="s">
        <v>1401</v>
      </c>
      <c r="D51" s="259" t="s">
        <v>1217</v>
      </c>
      <c r="E51" s="275"/>
      <c r="F51" s="253"/>
      <c r="G51" s="253"/>
      <c r="H51" s="253"/>
      <c r="I51" s="253"/>
      <c r="J51" s="253">
        <v>1</v>
      </c>
      <c r="K51" s="253"/>
      <c r="L51" s="253"/>
      <c r="M51" s="253"/>
      <c r="N51" s="253"/>
      <c r="O51" s="253"/>
      <c r="P51" s="253"/>
      <c r="Q51" s="206">
        <f>SUM(F51:P51)</f>
        <v>1</v>
      </c>
      <c r="R51" s="247" t="s">
        <v>1130</v>
      </c>
      <c r="S51" s="247"/>
      <c r="T51" s="247"/>
      <c r="U51" s="268" t="s">
        <v>1342</v>
      </c>
      <c r="V51" s="235"/>
      <c r="W51" s="246"/>
      <c r="X51" s="246"/>
      <c r="Y51" s="246"/>
      <c r="Z51" s="246"/>
      <c r="AA51" s="245"/>
      <c r="AB51" s="245"/>
      <c r="AC51" s="246"/>
      <c r="AD51" s="246"/>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row>
    <row r="52" spans="1:65" s="20" customFormat="1" ht="76.5" x14ac:dyDescent="0.2">
      <c r="A52" s="247" t="s">
        <v>1154</v>
      </c>
      <c r="B52" s="259" t="s">
        <v>1196</v>
      </c>
      <c r="C52" s="254" t="s">
        <v>1402</v>
      </c>
      <c r="D52" s="259" t="s">
        <v>1174</v>
      </c>
      <c r="E52" s="253">
        <v>1</v>
      </c>
      <c r="F52" s="253">
        <v>1</v>
      </c>
      <c r="G52" s="253">
        <v>1</v>
      </c>
      <c r="H52" s="253">
        <v>1</v>
      </c>
      <c r="I52" s="253">
        <v>1</v>
      </c>
      <c r="J52" s="253">
        <v>1</v>
      </c>
      <c r="K52" s="253">
        <v>1</v>
      </c>
      <c r="L52" s="253">
        <v>1</v>
      </c>
      <c r="M52" s="253">
        <v>1</v>
      </c>
      <c r="N52" s="253">
        <v>1</v>
      </c>
      <c r="O52" s="253">
        <v>1</v>
      </c>
      <c r="P52" s="253">
        <v>1</v>
      </c>
      <c r="Q52" s="206">
        <f>SUM(E52:P52)</f>
        <v>12</v>
      </c>
      <c r="R52" s="247" t="s">
        <v>1121</v>
      </c>
      <c r="S52" s="247"/>
      <c r="T52" s="247"/>
      <c r="U52" s="268" t="s">
        <v>1330</v>
      </c>
      <c r="V52" s="235"/>
      <c r="W52" s="246"/>
      <c r="X52" s="246"/>
      <c r="Y52" s="246"/>
      <c r="Z52" s="246"/>
      <c r="AA52" s="245"/>
      <c r="AB52" s="245"/>
      <c r="AC52" s="246"/>
      <c r="AD52" s="246"/>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row>
    <row r="53" spans="1:65" s="20" customFormat="1" ht="63.75" x14ac:dyDescent="0.2">
      <c r="A53" s="255"/>
      <c r="B53" s="255" t="s">
        <v>1312</v>
      </c>
      <c r="C53" s="254" t="s">
        <v>1403</v>
      </c>
      <c r="D53" s="269" t="s">
        <v>1304</v>
      </c>
      <c r="E53" s="267"/>
      <c r="F53" s="267">
        <v>1</v>
      </c>
      <c r="G53" s="267"/>
      <c r="H53" s="267"/>
      <c r="I53" s="267"/>
      <c r="J53" s="267"/>
      <c r="K53" s="267"/>
      <c r="L53" s="267"/>
      <c r="M53" s="267"/>
      <c r="N53" s="267"/>
      <c r="O53" s="267"/>
      <c r="P53" s="267"/>
      <c r="Q53" s="266">
        <f>SUM(E53:P53)</f>
        <v>1</v>
      </c>
      <c r="R53" s="255"/>
      <c r="S53" s="255"/>
      <c r="T53" s="255" t="s">
        <v>1243</v>
      </c>
      <c r="U53" s="268" t="s">
        <v>1334</v>
      </c>
      <c r="V53" s="235"/>
      <c r="W53" s="246"/>
      <c r="X53" s="246"/>
      <c r="Y53" s="246"/>
      <c r="Z53" s="246"/>
      <c r="AA53" s="246"/>
      <c r="AB53" s="246"/>
      <c r="AC53" s="246"/>
      <c r="AD53" s="246"/>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row>
    <row r="54" spans="1:65" s="20" customFormat="1" ht="25.5" x14ac:dyDescent="0.2">
      <c r="A54" s="255"/>
      <c r="B54" s="255"/>
      <c r="C54" s="247" t="s">
        <v>1404</v>
      </c>
      <c r="D54" s="269" t="s">
        <v>1305</v>
      </c>
      <c r="E54" s="267"/>
      <c r="F54" s="267"/>
      <c r="G54" s="267"/>
      <c r="H54" s="267">
        <v>1</v>
      </c>
      <c r="I54" s="267"/>
      <c r="J54" s="267">
        <v>1</v>
      </c>
      <c r="K54" s="267"/>
      <c r="L54" s="267">
        <v>1</v>
      </c>
      <c r="M54" s="267"/>
      <c r="N54" s="267">
        <v>1</v>
      </c>
      <c r="O54" s="267"/>
      <c r="P54" s="267">
        <v>1</v>
      </c>
      <c r="Q54" s="266">
        <f>SUM(E54:P54)</f>
        <v>5</v>
      </c>
      <c r="R54" s="255" t="s">
        <v>1122</v>
      </c>
      <c r="S54" s="255" t="s">
        <v>1131</v>
      </c>
      <c r="T54" s="255"/>
      <c r="U54" s="268" t="s">
        <v>1334</v>
      </c>
      <c r="V54" s="235"/>
      <c r="W54" s="246"/>
      <c r="X54" s="246"/>
      <c r="Y54" s="246"/>
      <c r="Z54" s="246"/>
      <c r="AA54" s="246"/>
      <c r="AB54" s="246"/>
      <c r="AC54" s="246"/>
      <c r="AD54" s="246"/>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row>
    <row r="55" spans="1:65" s="20" customFormat="1" ht="25.5" x14ac:dyDescent="0.2">
      <c r="A55" s="255"/>
      <c r="B55" s="255"/>
      <c r="C55" s="247" t="s">
        <v>1405</v>
      </c>
      <c r="D55" s="269" t="s">
        <v>1306</v>
      </c>
      <c r="E55" s="265"/>
      <c r="F55" s="265"/>
      <c r="G55" s="265">
        <v>1</v>
      </c>
      <c r="H55" s="265"/>
      <c r="I55" s="265"/>
      <c r="J55" s="265">
        <v>1</v>
      </c>
      <c r="K55" s="265"/>
      <c r="L55" s="265"/>
      <c r="M55" s="265">
        <v>1</v>
      </c>
      <c r="N55" s="265"/>
      <c r="O55" s="265"/>
      <c r="P55" s="265">
        <v>1</v>
      </c>
      <c r="Q55" s="266">
        <f>SUM(E55:P55)</f>
        <v>4</v>
      </c>
      <c r="R55" s="255" t="s">
        <v>1121</v>
      </c>
      <c r="S55" s="255"/>
      <c r="T55" s="255"/>
      <c r="U55" s="268" t="s">
        <v>1341</v>
      </c>
      <c r="V55" s="235"/>
      <c r="W55" s="246"/>
      <c r="X55" s="246"/>
      <c r="Y55" s="246"/>
      <c r="Z55" s="246"/>
      <c r="AA55" s="246"/>
      <c r="AB55" s="246"/>
      <c r="AC55" s="246"/>
      <c r="AD55" s="246"/>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5"/>
      <c r="BK55" s="235"/>
      <c r="BL55" s="235"/>
      <c r="BM55" s="235"/>
    </row>
    <row r="56" spans="1:65" s="20" customFormat="1" ht="25.5" x14ac:dyDescent="0.2">
      <c r="A56" s="255"/>
      <c r="B56" s="255"/>
      <c r="C56" s="252" t="s">
        <v>1406</v>
      </c>
      <c r="D56" s="269" t="s">
        <v>1307</v>
      </c>
      <c r="E56" s="265">
        <v>1</v>
      </c>
      <c r="F56" s="265">
        <v>1</v>
      </c>
      <c r="G56" s="265">
        <v>1</v>
      </c>
      <c r="H56" s="265">
        <v>1</v>
      </c>
      <c r="I56" s="265">
        <v>1</v>
      </c>
      <c r="J56" s="265">
        <v>1</v>
      </c>
      <c r="K56" s="265">
        <v>1</v>
      </c>
      <c r="L56" s="265">
        <v>1</v>
      </c>
      <c r="M56" s="265">
        <v>1</v>
      </c>
      <c r="N56" s="265">
        <v>1</v>
      </c>
      <c r="O56" s="265">
        <v>1</v>
      </c>
      <c r="P56" s="265">
        <v>1</v>
      </c>
      <c r="Q56" s="266">
        <f>SUM(E56:P56)</f>
        <v>12</v>
      </c>
      <c r="R56" s="255" t="s">
        <v>1130</v>
      </c>
      <c r="S56" s="255"/>
      <c r="T56" s="255"/>
      <c r="U56" s="268" t="s">
        <v>1341</v>
      </c>
      <c r="V56" s="235"/>
      <c r="W56" s="246"/>
      <c r="X56" s="246"/>
      <c r="Y56" s="246"/>
      <c r="Z56" s="246"/>
      <c r="AA56" s="246"/>
      <c r="AB56" s="246"/>
      <c r="AC56" s="246"/>
      <c r="AD56" s="246"/>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5"/>
      <c r="BK56" s="235"/>
      <c r="BL56" s="235"/>
      <c r="BM56" s="235"/>
    </row>
    <row r="57" spans="1:65" s="20" customFormat="1" ht="25.5" x14ac:dyDescent="0.2">
      <c r="A57" s="255"/>
      <c r="B57" s="255" t="s">
        <v>1313</v>
      </c>
      <c r="C57" s="252" t="s">
        <v>1407</v>
      </c>
      <c r="D57" s="269" t="s">
        <v>1220</v>
      </c>
      <c r="E57" s="267"/>
      <c r="F57" s="267"/>
      <c r="G57" s="267">
        <v>1</v>
      </c>
      <c r="H57" s="267"/>
      <c r="I57" s="267"/>
      <c r="J57" s="267">
        <v>1</v>
      </c>
      <c r="K57" s="267"/>
      <c r="L57" s="267"/>
      <c r="M57" s="267">
        <v>1</v>
      </c>
      <c r="N57" s="267"/>
      <c r="O57" s="267"/>
      <c r="P57" s="267">
        <v>1</v>
      </c>
      <c r="Q57" s="266">
        <f t="shared" ref="Q57:Q64" si="2">SUM(E57:P57)</f>
        <v>4</v>
      </c>
      <c r="R57" s="255" t="s">
        <v>1121</v>
      </c>
      <c r="S57" s="255"/>
      <c r="T57" s="255"/>
      <c r="U57" s="268" t="s">
        <v>1334</v>
      </c>
      <c r="V57" s="235"/>
      <c r="W57" s="246"/>
      <c r="X57" s="246"/>
      <c r="Y57" s="246"/>
      <c r="Z57" s="246"/>
      <c r="AA57" s="246"/>
      <c r="AB57" s="246"/>
      <c r="AC57" s="246"/>
      <c r="AD57" s="246"/>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c r="BG57" s="235"/>
      <c r="BH57" s="235"/>
      <c r="BI57" s="235"/>
      <c r="BJ57" s="235"/>
      <c r="BK57" s="235"/>
      <c r="BL57" s="235"/>
      <c r="BM57" s="235"/>
    </row>
    <row r="58" spans="1:65" s="20" customFormat="1" ht="38.25" x14ac:dyDescent="0.2">
      <c r="A58" s="255"/>
      <c r="B58" s="255" t="s">
        <v>1314</v>
      </c>
      <c r="C58" s="252" t="s">
        <v>1408</v>
      </c>
      <c r="D58" s="269" t="s">
        <v>1298</v>
      </c>
      <c r="E58" s="267">
        <v>1</v>
      </c>
      <c r="F58" s="267">
        <v>1</v>
      </c>
      <c r="G58" s="267">
        <v>1</v>
      </c>
      <c r="H58" s="267">
        <v>1</v>
      </c>
      <c r="I58" s="267">
        <v>1</v>
      </c>
      <c r="J58" s="267">
        <v>1</v>
      </c>
      <c r="K58" s="267">
        <v>1</v>
      </c>
      <c r="L58" s="267">
        <v>1</v>
      </c>
      <c r="M58" s="267">
        <v>1</v>
      </c>
      <c r="N58" s="267">
        <v>1</v>
      </c>
      <c r="O58" s="267">
        <v>1</v>
      </c>
      <c r="P58" s="267">
        <v>1</v>
      </c>
      <c r="Q58" s="266">
        <f t="shared" si="2"/>
        <v>12</v>
      </c>
      <c r="R58" s="255" t="s">
        <v>1130</v>
      </c>
      <c r="S58" s="255"/>
      <c r="T58" s="255"/>
      <c r="U58" s="268" t="s">
        <v>1327</v>
      </c>
      <c r="V58" s="235"/>
      <c r="W58" s="246"/>
      <c r="X58" s="246"/>
      <c r="Y58" s="246"/>
      <c r="Z58" s="246"/>
      <c r="AA58" s="246"/>
      <c r="AB58" s="246"/>
      <c r="AC58" s="246"/>
      <c r="AD58" s="246"/>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row>
    <row r="59" spans="1:65" s="20" customFormat="1" ht="51" x14ac:dyDescent="0.2">
      <c r="A59" s="255"/>
      <c r="B59" s="254" t="s">
        <v>1315</v>
      </c>
      <c r="C59" s="252" t="s">
        <v>1409</v>
      </c>
      <c r="D59" s="269" t="s">
        <v>1299</v>
      </c>
      <c r="E59" s="265"/>
      <c r="F59" s="265"/>
      <c r="G59" s="265"/>
      <c r="H59" s="265">
        <v>1</v>
      </c>
      <c r="I59" s="265"/>
      <c r="J59" s="265"/>
      <c r="K59" s="265"/>
      <c r="L59" s="265">
        <v>1</v>
      </c>
      <c r="M59" s="265"/>
      <c r="N59" s="265"/>
      <c r="O59" s="265"/>
      <c r="P59" s="265">
        <v>1</v>
      </c>
      <c r="Q59" s="266">
        <f t="shared" si="2"/>
        <v>3</v>
      </c>
      <c r="R59" s="255" t="s">
        <v>1121</v>
      </c>
      <c r="S59" s="255"/>
      <c r="T59" s="255"/>
      <c r="U59" s="268" t="s">
        <v>1327</v>
      </c>
      <c r="V59" s="235"/>
      <c r="W59" s="246"/>
      <c r="X59" s="246"/>
      <c r="Y59" s="246"/>
      <c r="Z59" s="246"/>
      <c r="AA59" s="246"/>
      <c r="AB59" s="246"/>
      <c r="AC59" s="246"/>
      <c r="AD59" s="246"/>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row>
    <row r="60" spans="1:65" s="272" customFormat="1" ht="51" x14ac:dyDescent="0.2">
      <c r="A60" s="255"/>
      <c r="B60" s="254"/>
      <c r="C60" s="254" t="s">
        <v>1410</v>
      </c>
      <c r="D60" s="269" t="s">
        <v>1187</v>
      </c>
      <c r="E60" s="267"/>
      <c r="F60" s="267"/>
      <c r="G60" s="267">
        <v>1</v>
      </c>
      <c r="H60" s="267"/>
      <c r="I60" s="267"/>
      <c r="J60" s="267"/>
      <c r="K60" s="267"/>
      <c r="L60" s="267"/>
      <c r="M60" s="267"/>
      <c r="N60" s="267"/>
      <c r="O60" s="267"/>
      <c r="P60" s="267"/>
      <c r="Q60" s="266">
        <f t="shared" si="2"/>
        <v>1</v>
      </c>
      <c r="R60" s="255" t="s">
        <v>1130</v>
      </c>
      <c r="S60" s="255"/>
      <c r="T60" s="255"/>
      <c r="U60" s="268" t="s">
        <v>1327</v>
      </c>
      <c r="V60" s="270"/>
      <c r="W60" s="271"/>
      <c r="X60" s="271"/>
      <c r="Y60" s="271"/>
      <c r="Z60" s="271"/>
      <c r="AA60" s="271"/>
      <c r="AB60" s="271"/>
      <c r="AC60" s="271"/>
      <c r="AD60" s="271"/>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0"/>
      <c r="BD60" s="270"/>
      <c r="BE60" s="270"/>
      <c r="BF60" s="270"/>
      <c r="BG60" s="270"/>
      <c r="BH60" s="270"/>
      <c r="BI60" s="270"/>
      <c r="BJ60" s="270"/>
      <c r="BK60" s="270"/>
      <c r="BL60" s="270"/>
      <c r="BM60" s="270"/>
    </row>
    <row r="61" spans="1:65" s="272" customFormat="1" ht="38.25" x14ac:dyDescent="0.2">
      <c r="A61" s="255"/>
      <c r="B61" s="254"/>
      <c r="C61" s="254" t="s">
        <v>1411</v>
      </c>
      <c r="D61" s="269" t="s">
        <v>1300</v>
      </c>
      <c r="E61" s="265"/>
      <c r="F61" s="265"/>
      <c r="G61" s="265"/>
      <c r="H61" s="265"/>
      <c r="I61" s="265"/>
      <c r="J61" s="265">
        <v>1</v>
      </c>
      <c r="K61" s="265"/>
      <c r="L61" s="265"/>
      <c r="M61" s="265"/>
      <c r="N61" s="265"/>
      <c r="O61" s="265"/>
      <c r="P61" s="265">
        <v>1</v>
      </c>
      <c r="Q61" s="266">
        <f t="shared" si="2"/>
        <v>2</v>
      </c>
      <c r="R61" s="255" t="s">
        <v>1125</v>
      </c>
      <c r="S61" s="255"/>
      <c r="T61" s="255"/>
      <c r="U61" s="268" t="s">
        <v>1327</v>
      </c>
      <c r="V61" s="270"/>
      <c r="W61" s="271"/>
      <c r="X61" s="271"/>
      <c r="Y61" s="271"/>
      <c r="Z61" s="271"/>
      <c r="AA61" s="271"/>
      <c r="AB61" s="271"/>
      <c r="AC61" s="271"/>
      <c r="AD61" s="271"/>
      <c r="AE61" s="270"/>
      <c r="AF61" s="270"/>
      <c r="AG61" s="270"/>
      <c r="AH61" s="270"/>
      <c r="AI61" s="270"/>
      <c r="AJ61" s="270"/>
      <c r="AK61" s="270"/>
      <c r="AL61" s="270"/>
      <c r="AM61" s="270"/>
      <c r="AN61" s="270"/>
      <c r="AO61" s="270"/>
      <c r="AP61" s="270"/>
      <c r="AQ61" s="270"/>
      <c r="AR61" s="270"/>
      <c r="AS61" s="270"/>
      <c r="AT61" s="270"/>
      <c r="AU61" s="270"/>
      <c r="AV61" s="270"/>
      <c r="AW61" s="270"/>
      <c r="AX61" s="270"/>
      <c r="AY61" s="270"/>
      <c r="AZ61" s="270"/>
      <c r="BA61" s="270"/>
      <c r="BB61" s="270"/>
      <c r="BC61" s="270"/>
      <c r="BD61" s="270"/>
      <c r="BE61" s="270"/>
      <c r="BF61" s="270"/>
      <c r="BG61" s="270"/>
      <c r="BH61" s="270"/>
      <c r="BI61" s="270"/>
      <c r="BJ61" s="270"/>
      <c r="BK61" s="270"/>
      <c r="BL61" s="270"/>
      <c r="BM61" s="270"/>
    </row>
    <row r="62" spans="1:65" s="272" customFormat="1" ht="38.25" x14ac:dyDescent="0.2">
      <c r="A62" s="255"/>
      <c r="B62" s="254"/>
      <c r="C62" s="254" t="s">
        <v>1412</v>
      </c>
      <c r="D62" s="269" t="s">
        <v>1301</v>
      </c>
      <c r="E62" s="267"/>
      <c r="F62" s="267"/>
      <c r="G62" s="267">
        <v>1</v>
      </c>
      <c r="H62" s="267"/>
      <c r="I62" s="267"/>
      <c r="J62" s="267">
        <v>1</v>
      </c>
      <c r="K62" s="267"/>
      <c r="L62" s="267"/>
      <c r="M62" s="267">
        <v>1</v>
      </c>
      <c r="N62" s="267"/>
      <c r="O62" s="267"/>
      <c r="P62" s="267">
        <v>1</v>
      </c>
      <c r="Q62" s="266">
        <f t="shared" si="2"/>
        <v>4</v>
      </c>
      <c r="R62" s="255" t="s">
        <v>1121</v>
      </c>
      <c r="S62" s="255"/>
      <c r="T62" s="255"/>
      <c r="U62" s="268" t="s">
        <v>1327</v>
      </c>
      <c r="V62" s="270"/>
      <c r="W62" s="271"/>
      <c r="X62" s="271"/>
      <c r="Y62" s="271"/>
      <c r="Z62" s="271"/>
      <c r="AA62" s="271"/>
      <c r="AB62" s="271"/>
      <c r="AC62" s="271"/>
      <c r="AD62" s="271"/>
      <c r="AE62" s="270"/>
      <c r="AF62" s="270"/>
      <c r="AG62" s="270"/>
      <c r="AH62" s="270"/>
      <c r="AI62" s="270"/>
      <c r="AJ62" s="270"/>
      <c r="AK62" s="270"/>
      <c r="AL62" s="270"/>
      <c r="AM62" s="270"/>
      <c r="AN62" s="270"/>
      <c r="AO62" s="270"/>
      <c r="AP62" s="270"/>
      <c r="AQ62" s="270"/>
      <c r="AR62" s="270"/>
      <c r="AS62" s="270"/>
      <c r="AT62" s="270"/>
      <c r="AU62" s="270"/>
      <c r="AV62" s="270"/>
      <c r="AW62" s="270"/>
      <c r="AX62" s="270"/>
      <c r="AY62" s="270"/>
      <c r="AZ62" s="270"/>
      <c r="BA62" s="270"/>
      <c r="BB62" s="270"/>
      <c r="BC62" s="270"/>
      <c r="BD62" s="270"/>
      <c r="BE62" s="270"/>
      <c r="BF62" s="270"/>
      <c r="BG62" s="270"/>
      <c r="BH62" s="270"/>
      <c r="BI62" s="270"/>
      <c r="BJ62" s="270"/>
      <c r="BK62" s="270"/>
      <c r="BL62" s="270"/>
      <c r="BM62" s="270"/>
    </row>
    <row r="63" spans="1:65" s="272" customFormat="1" ht="36" customHeight="1" x14ac:dyDescent="0.2">
      <c r="A63" s="255"/>
      <c r="B63" s="254"/>
      <c r="C63" s="247" t="s">
        <v>1413</v>
      </c>
      <c r="D63" s="254" t="s">
        <v>1302</v>
      </c>
      <c r="E63" s="265"/>
      <c r="F63" s="265"/>
      <c r="G63" s="265">
        <v>1</v>
      </c>
      <c r="H63" s="265"/>
      <c r="I63" s="265"/>
      <c r="J63" s="265">
        <v>1</v>
      </c>
      <c r="K63" s="265"/>
      <c r="L63" s="265"/>
      <c r="M63" s="265">
        <v>1</v>
      </c>
      <c r="N63" s="265"/>
      <c r="O63" s="265"/>
      <c r="P63" s="265">
        <v>1</v>
      </c>
      <c r="Q63" s="266">
        <f t="shared" si="2"/>
        <v>4</v>
      </c>
      <c r="R63" s="255" t="s">
        <v>1130</v>
      </c>
      <c r="S63" s="255"/>
      <c r="T63" s="255"/>
      <c r="U63" s="268" t="s">
        <v>1340</v>
      </c>
      <c r="V63" s="270"/>
      <c r="W63" s="271"/>
      <c r="X63" s="271"/>
      <c r="Y63" s="271"/>
      <c r="Z63" s="271"/>
      <c r="AA63" s="271"/>
      <c r="AB63" s="271"/>
      <c r="AC63" s="271"/>
      <c r="AD63" s="271"/>
      <c r="AE63" s="270"/>
      <c r="AF63" s="270"/>
      <c r="AG63" s="270"/>
      <c r="AH63" s="270"/>
      <c r="AI63" s="270"/>
      <c r="AJ63" s="270"/>
      <c r="AK63" s="270"/>
      <c r="AL63" s="270"/>
      <c r="AM63" s="270"/>
      <c r="AN63" s="270"/>
      <c r="AO63" s="270"/>
      <c r="AP63" s="270"/>
      <c r="AQ63" s="270"/>
      <c r="AR63" s="270"/>
      <c r="AS63" s="270"/>
      <c r="AT63" s="270"/>
      <c r="AU63" s="270"/>
      <c r="AV63" s="270"/>
      <c r="AW63" s="270"/>
      <c r="AX63" s="270"/>
      <c r="AY63" s="270"/>
      <c r="AZ63" s="270"/>
      <c r="BA63" s="270"/>
      <c r="BB63" s="270"/>
      <c r="BC63" s="270"/>
      <c r="BD63" s="270"/>
      <c r="BE63" s="270"/>
      <c r="BF63" s="270"/>
      <c r="BG63" s="270"/>
      <c r="BH63" s="270"/>
      <c r="BI63" s="270"/>
      <c r="BJ63" s="270"/>
      <c r="BK63" s="270"/>
      <c r="BL63" s="270"/>
      <c r="BM63" s="270"/>
    </row>
    <row r="64" spans="1:65" s="272" customFormat="1" ht="38.25" x14ac:dyDescent="0.2">
      <c r="A64" s="255"/>
      <c r="B64" s="255"/>
      <c r="C64" s="247" t="s">
        <v>1414</v>
      </c>
      <c r="D64" s="255" t="s">
        <v>1303</v>
      </c>
      <c r="E64" s="267"/>
      <c r="F64" s="267"/>
      <c r="G64" s="267">
        <v>1</v>
      </c>
      <c r="H64" s="267"/>
      <c r="I64" s="267"/>
      <c r="J64" s="267">
        <v>1</v>
      </c>
      <c r="K64" s="267"/>
      <c r="L64" s="267"/>
      <c r="M64" s="267">
        <v>1</v>
      </c>
      <c r="N64" s="267"/>
      <c r="O64" s="267"/>
      <c r="P64" s="267">
        <v>1</v>
      </c>
      <c r="Q64" s="266">
        <f t="shared" si="2"/>
        <v>4</v>
      </c>
      <c r="R64" s="255" t="s">
        <v>1130</v>
      </c>
      <c r="S64" s="255"/>
      <c r="T64" s="255"/>
      <c r="U64" s="268" t="s">
        <v>1327</v>
      </c>
      <c r="V64" s="270"/>
      <c r="W64" s="271"/>
      <c r="X64" s="271"/>
      <c r="Y64" s="271"/>
      <c r="Z64" s="271"/>
      <c r="AA64" s="271"/>
      <c r="AB64" s="271"/>
      <c r="AC64" s="271"/>
      <c r="AD64" s="271"/>
      <c r="AE64" s="270"/>
      <c r="AF64" s="270"/>
      <c r="AG64" s="270"/>
      <c r="AH64" s="270"/>
      <c r="AI64" s="270"/>
      <c r="AJ64" s="270"/>
      <c r="AK64" s="270"/>
      <c r="AL64" s="270"/>
      <c r="AM64" s="270"/>
      <c r="AN64" s="270"/>
      <c r="AO64" s="270"/>
      <c r="AP64" s="270"/>
      <c r="AQ64" s="270"/>
      <c r="AR64" s="270"/>
      <c r="AS64" s="270"/>
      <c r="AT64" s="270"/>
      <c r="AU64" s="270"/>
      <c r="AV64" s="270"/>
      <c r="AW64" s="270"/>
      <c r="AX64" s="270"/>
      <c r="AY64" s="270"/>
      <c r="AZ64" s="270"/>
      <c r="BA64" s="270"/>
      <c r="BB64" s="270"/>
      <c r="BC64" s="270"/>
      <c r="BD64" s="270"/>
      <c r="BE64" s="270"/>
      <c r="BF64" s="270"/>
      <c r="BG64" s="270"/>
      <c r="BH64" s="270"/>
      <c r="BI64" s="270"/>
      <c r="BJ64" s="270"/>
      <c r="BK64" s="270"/>
      <c r="BL64" s="270"/>
      <c r="BM64" s="270"/>
    </row>
    <row r="65" spans="1:65" s="272" customFormat="1" ht="52.5" customHeight="1" x14ac:dyDescent="0.2">
      <c r="A65" s="255"/>
      <c r="B65" s="254" t="s">
        <v>1316</v>
      </c>
      <c r="C65" s="252" t="s">
        <v>1415</v>
      </c>
      <c r="D65" s="254" t="s">
        <v>1308</v>
      </c>
      <c r="E65" s="265"/>
      <c r="F65" s="265"/>
      <c r="G65" s="265">
        <v>1</v>
      </c>
      <c r="H65" s="265"/>
      <c r="I65" s="265"/>
      <c r="J65" s="265"/>
      <c r="K65" s="265"/>
      <c r="L65" s="265"/>
      <c r="M65" s="265">
        <v>1</v>
      </c>
      <c r="N65" s="265"/>
      <c r="O65" s="265"/>
      <c r="P65" s="265"/>
      <c r="Q65" s="266">
        <f>SUM(E65:P65)</f>
        <v>2</v>
      </c>
      <c r="R65" s="255"/>
      <c r="S65" s="255"/>
      <c r="T65" s="255" t="s">
        <v>1309</v>
      </c>
      <c r="U65" s="268" t="s">
        <v>1339</v>
      </c>
      <c r="V65" s="270"/>
      <c r="W65" s="271"/>
      <c r="X65" s="271"/>
      <c r="Y65" s="271"/>
      <c r="Z65" s="271"/>
      <c r="AA65" s="271"/>
      <c r="AB65" s="271"/>
      <c r="AC65" s="271"/>
      <c r="AD65" s="271"/>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row>
    <row r="66" spans="1:65" s="272" customFormat="1" ht="25.5" x14ac:dyDescent="0.2">
      <c r="A66" s="255"/>
      <c r="B66" s="254"/>
      <c r="C66" s="252" t="s">
        <v>1416</v>
      </c>
      <c r="D66" s="255" t="s">
        <v>1310</v>
      </c>
      <c r="E66" s="267"/>
      <c r="F66" s="267">
        <v>1</v>
      </c>
      <c r="G66" s="267"/>
      <c r="H66" s="267">
        <v>1</v>
      </c>
      <c r="I66" s="267"/>
      <c r="J66" s="267">
        <v>1</v>
      </c>
      <c r="K66" s="267"/>
      <c r="L66" s="267">
        <v>1</v>
      </c>
      <c r="M66" s="267"/>
      <c r="N66" s="267">
        <v>1</v>
      </c>
      <c r="O66" s="267"/>
      <c r="P66" s="267">
        <v>1</v>
      </c>
      <c r="Q66" s="266">
        <f>SUM(E66:P66)</f>
        <v>6</v>
      </c>
      <c r="R66" s="255" t="s">
        <v>1311</v>
      </c>
      <c r="S66" s="255" t="s">
        <v>1131</v>
      </c>
      <c r="T66" s="255"/>
      <c r="U66" s="268" t="s">
        <v>1339</v>
      </c>
      <c r="V66" s="270"/>
      <c r="W66" s="271"/>
      <c r="X66" s="271"/>
      <c r="Y66" s="271"/>
      <c r="Z66" s="271"/>
      <c r="AA66" s="271"/>
      <c r="AB66" s="271"/>
      <c r="AC66" s="271"/>
      <c r="AD66" s="271"/>
      <c r="AE66" s="270"/>
      <c r="AF66" s="270"/>
      <c r="AG66" s="270"/>
      <c r="AH66" s="270"/>
      <c r="AI66" s="270"/>
      <c r="AJ66" s="270"/>
      <c r="AK66" s="270"/>
      <c r="AL66" s="270"/>
      <c r="AM66" s="270"/>
      <c r="AN66" s="270"/>
      <c r="AO66" s="270"/>
      <c r="AP66" s="270"/>
      <c r="AQ66" s="270"/>
      <c r="AR66" s="270"/>
      <c r="AS66" s="270"/>
      <c r="AT66" s="270"/>
      <c r="AU66" s="270"/>
      <c r="AV66" s="270"/>
      <c r="AW66" s="270"/>
      <c r="AX66" s="270"/>
      <c r="AY66" s="270"/>
      <c r="AZ66" s="270"/>
      <c r="BA66" s="270"/>
      <c r="BB66" s="270"/>
      <c r="BC66" s="270"/>
      <c r="BD66" s="270"/>
      <c r="BE66" s="270"/>
      <c r="BF66" s="270"/>
      <c r="BG66" s="270"/>
      <c r="BH66" s="270"/>
      <c r="BI66" s="270"/>
      <c r="BJ66" s="270"/>
      <c r="BK66" s="270"/>
      <c r="BL66" s="270"/>
      <c r="BM66" s="270"/>
    </row>
    <row r="67" spans="1:65" s="20" customFormat="1" ht="51" x14ac:dyDescent="0.2">
      <c r="A67" s="247" t="s">
        <v>1155</v>
      </c>
      <c r="B67" s="269" t="s">
        <v>1317</v>
      </c>
      <c r="C67" s="252" t="s">
        <v>1417</v>
      </c>
      <c r="D67" s="247" t="s">
        <v>1247</v>
      </c>
      <c r="E67" s="251"/>
      <c r="F67" s="251"/>
      <c r="G67" s="251">
        <v>1</v>
      </c>
      <c r="H67" s="251"/>
      <c r="I67" s="251"/>
      <c r="J67" s="251">
        <v>1</v>
      </c>
      <c r="K67" s="251"/>
      <c r="L67" s="251"/>
      <c r="M67" s="251">
        <v>1</v>
      </c>
      <c r="N67" s="251"/>
      <c r="O67" s="251"/>
      <c r="P67" s="251">
        <v>1</v>
      </c>
      <c r="Q67" s="206">
        <v>4</v>
      </c>
      <c r="R67" s="247" t="s">
        <v>1130</v>
      </c>
      <c r="S67" s="247"/>
      <c r="T67" s="247"/>
      <c r="U67" s="268" t="s">
        <v>1339</v>
      </c>
      <c r="V67" s="235"/>
      <c r="W67" s="246"/>
      <c r="X67" s="246"/>
      <c r="Y67" s="246"/>
      <c r="Z67" s="246"/>
      <c r="AA67" s="245"/>
      <c r="AB67" s="245"/>
      <c r="AC67" s="246"/>
      <c r="AD67" s="246"/>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row>
    <row r="68" spans="1:65" s="20" customFormat="1" ht="63.75" x14ac:dyDescent="0.2">
      <c r="A68" s="247" t="s">
        <v>1156</v>
      </c>
      <c r="B68" s="259" t="s">
        <v>1318</v>
      </c>
      <c r="C68" s="252" t="s">
        <v>1418</v>
      </c>
      <c r="D68" s="252" t="s">
        <v>1188</v>
      </c>
      <c r="E68" s="253"/>
      <c r="F68" s="253"/>
      <c r="G68" s="253"/>
      <c r="H68" s="253"/>
      <c r="I68" s="253"/>
      <c r="J68" s="253">
        <v>1</v>
      </c>
      <c r="K68" s="253"/>
      <c r="L68" s="253"/>
      <c r="M68" s="253"/>
      <c r="N68" s="253"/>
      <c r="O68" s="253"/>
      <c r="P68" s="253"/>
      <c r="Q68" s="206">
        <f t="shared" ref="Q68:Q74" si="3">SUM(E68:P68)</f>
        <v>1</v>
      </c>
      <c r="R68" s="247" t="s">
        <v>1121</v>
      </c>
      <c r="S68" s="247" t="s">
        <v>1125</v>
      </c>
      <c r="T68" s="247"/>
      <c r="U68" s="268" t="s">
        <v>1327</v>
      </c>
      <c r="V68" s="235"/>
      <c r="W68" s="246"/>
      <c r="X68" s="246"/>
      <c r="Y68" s="246"/>
      <c r="Z68" s="246"/>
      <c r="AA68" s="245"/>
      <c r="AB68" s="245"/>
      <c r="AC68" s="246"/>
      <c r="AD68" s="246"/>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row>
    <row r="69" spans="1:65" s="20" customFormat="1" ht="51" x14ac:dyDescent="0.2">
      <c r="A69" s="247"/>
      <c r="B69" s="259"/>
      <c r="C69" s="254" t="s">
        <v>1419</v>
      </c>
      <c r="D69" s="252" t="s">
        <v>1187</v>
      </c>
      <c r="E69" s="253"/>
      <c r="F69" s="253"/>
      <c r="G69" s="253"/>
      <c r="H69" s="253"/>
      <c r="I69" s="253"/>
      <c r="J69" s="253"/>
      <c r="K69" s="253"/>
      <c r="L69" s="253"/>
      <c r="M69" s="253">
        <v>1</v>
      </c>
      <c r="N69" s="253"/>
      <c r="O69" s="253"/>
      <c r="P69" s="253"/>
      <c r="Q69" s="206">
        <f t="shared" si="3"/>
        <v>1</v>
      </c>
      <c r="R69" s="247" t="s">
        <v>1121</v>
      </c>
      <c r="S69" s="247"/>
      <c r="T69" s="247"/>
      <c r="U69" s="268" t="s">
        <v>1327</v>
      </c>
      <c r="V69" s="235"/>
      <c r="W69" s="246"/>
      <c r="X69" s="246"/>
      <c r="Y69" s="246"/>
      <c r="Z69" s="246"/>
      <c r="AA69" s="245"/>
      <c r="AB69" s="245"/>
      <c r="AC69" s="246"/>
      <c r="AD69" s="246"/>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235"/>
      <c r="BF69" s="235"/>
      <c r="BG69" s="235"/>
      <c r="BH69" s="235"/>
      <c r="BI69" s="235"/>
      <c r="BJ69" s="235"/>
      <c r="BK69" s="235"/>
      <c r="BL69" s="235"/>
      <c r="BM69" s="235"/>
    </row>
    <row r="70" spans="1:65" s="20" customFormat="1" ht="25.5" x14ac:dyDescent="0.2">
      <c r="A70" s="247"/>
      <c r="B70" s="259"/>
      <c r="C70" s="254" t="s">
        <v>1420</v>
      </c>
      <c r="D70" s="252" t="s">
        <v>1223</v>
      </c>
      <c r="E70" s="253"/>
      <c r="F70" s="253"/>
      <c r="G70" s="253"/>
      <c r="H70" s="253"/>
      <c r="I70" s="253"/>
      <c r="J70" s="253"/>
      <c r="K70" s="253"/>
      <c r="L70" s="253"/>
      <c r="M70" s="253"/>
      <c r="N70" s="253"/>
      <c r="O70" s="253"/>
      <c r="P70" s="253"/>
      <c r="Q70" s="206">
        <f t="shared" si="3"/>
        <v>0</v>
      </c>
      <c r="R70" s="247" t="s">
        <v>1121</v>
      </c>
      <c r="S70" s="247"/>
      <c r="T70" s="247"/>
      <c r="U70" s="268" t="s">
        <v>1336</v>
      </c>
      <c r="V70" s="235"/>
      <c r="W70" s="246"/>
      <c r="X70" s="246"/>
      <c r="Y70" s="246"/>
      <c r="Z70" s="246"/>
      <c r="AA70" s="245"/>
      <c r="AB70" s="245"/>
      <c r="AC70" s="246"/>
      <c r="AD70" s="246"/>
      <c r="AE70" s="235"/>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235"/>
      <c r="BF70" s="235"/>
      <c r="BG70" s="235"/>
      <c r="BH70" s="235"/>
      <c r="BI70" s="235"/>
      <c r="BJ70" s="235"/>
      <c r="BK70" s="235"/>
      <c r="BL70" s="235"/>
      <c r="BM70" s="235"/>
    </row>
    <row r="71" spans="1:65" s="20" customFormat="1" ht="38.25" x14ac:dyDescent="0.2">
      <c r="A71" s="247"/>
      <c r="B71" s="259"/>
      <c r="C71" s="254" t="s">
        <v>1421</v>
      </c>
      <c r="D71" s="252" t="s">
        <v>1221</v>
      </c>
      <c r="E71" s="253"/>
      <c r="F71" s="253"/>
      <c r="G71" s="253"/>
      <c r="H71" s="253"/>
      <c r="I71" s="253"/>
      <c r="J71" s="253"/>
      <c r="K71" s="253"/>
      <c r="L71" s="253"/>
      <c r="M71" s="253"/>
      <c r="N71" s="253"/>
      <c r="O71" s="253"/>
      <c r="P71" s="253"/>
      <c r="Q71" s="206">
        <f t="shared" si="3"/>
        <v>0</v>
      </c>
      <c r="R71" s="247" t="s">
        <v>1125</v>
      </c>
      <c r="S71" s="247"/>
      <c r="T71" s="247"/>
      <c r="U71" s="268" t="s">
        <v>1337</v>
      </c>
      <c r="V71" s="235"/>
      <c r="W71" s="246"/>
      <c r="X71" s="246"/>
      <c r="Y71" s="246"/>
      <c r="Z71" s="246"/>
      <c r="AA71" s="245"/>
      <c r="AB71" s="245"/>
      <c r="AC71" s="246"/>
      <c r="AD71" s="246"/>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235"/>
      <c r="BF71" s="235"/>
      <c r="BG71" s="235"/>
      <c r="BH71" s="235"/>
      <c r="BI71" s="235"/>
      <c r="BJ71" s="235"/>
      <c r="BK71" s="235"/>
      <c r="BL71" s="235"/>
      <c r="BM71" s="235"/>
    </row>
    <row r="72" spans="1:65" s="20" customFormat="1" ht="38.25" x14ac:dyDescent="0.2">
      <c r="A72" s="247"/>
      <c r="B72" s="259"/>
      <c r="C72" s="247" t="s">
        <v>1422</v>
      </c>
      <c r="D72" s="252" t="s">
        <v>1222</v>
      </c>
      <c r="E72" s="253"/>
      <c r="F72" s="253"/>
      <c r="G72" s="253"/>
      <c r="H72" s="253"/>
      <c r="I72" s="253"/>
      <c r="J72" s="253"/>
      <c r="K72" s="253"/>
      <c r="L72" s="253"/>
      <c r="M72" s="253"/>
      <c r="N72" s="253"/>
      <c r="O72" s="253"/>
      <c r="P72" s="253"/>
      <c r="Q72" s="206">
        <f t="shared" si="3"/>
        <v>0</v>
      </c>
      <c r="R72" s="247"/>
      <c r="S72" s="247"/>
      <c r="T72" s="247"/>
      <c r="U72" s="268" t="s">
        <v>1338</v>
      </c>
      <c r="V72" s="235"/>
      <c r="W72" s="246"/>
      <c r="X72" s="246"/>
      <c r="Y72" s="246"/>
      <c r="Z72" s="246"/>
      <c r="AA72" s="245"/>
      <c r="AB72" s="245"/>
      <c r="AC72" s="246"/>
      <c r="AD72" s="246"/>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c r="BG72" s="235"/>
      <c r="BH72" s="235"/>
      <c r="BI72" s="235"/>
      <c r="BJ72" s="235"/>
      <c r="BK72" s="235"/>
      <c r="BL72" s="235"/>
      <c r="BM72" s="235"/>
    </row>
    <row r="73" spans="1:65" s="20" customFormat="1" ht="63.75" x14ac:dyDescent="0.2">
      <c r="A73" s="247"/>
      <c r="B73" s="259" t="s">
        <v>1319</v>
      </c>
      <c r="C73" s="247" t="s">
        <v>1423</v>
      </c>
      <c r="D73" s="247" t="s">
        <v>1189</v>
      </c>
      <c r="E73" s="251"/>
      <c r="F73" s="251"/>
      <c r="G73" s="251">
        <v>1</v>
      </c>
      <c r="H73" s="251"/>
      <c r="I73" s="251"/>
      <c r="J73" s="251">
        <v>1</v>
      </c>
      <c r="K73" s="251"/>
      <c r="L73" s="251"/>
      <c r="M73" s="251">
        <v>1</v>
      </c>
      <c r="N73" s="251"/>
      <c r="O73" s="251"/>
      <c r="P73" s="251">
        <v>1</v>
      </c>
      <c r="Q73" s="206">
        <f t="shared" si="3"/>
        <v>4</v>
      </c>
      <c r="R73" s="247" t="s">
        <v>1121</v>
      </c>
      <c r="S73" s="247"/>
      <c r="T73" s="247"/>
      <c r="U73" s="268" t="s">
        <v>1327</v>
      </c>
      <c r="V73" s="235"/>
      <c r="W73" s="246"/>
      <c r="X73" s="246"/>
      <c r="Y73" s="246"/>
      <c r="Z73" s="246"/>
      <c r="AA73" s="245"/>
      <c r="AB73" s="245"/>
      <c r="AC73" s="246"/>
      <c r="AD73" s="246"/>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row>
    <row r="74" spans="1:65" s="20" customFormat="1" ht="38.25" x14ac:dyDescent="0.2">
      <c r="A74" s="247" t="s">
        <v>1158</v>
      </c>
      <c r="B74" s="259" t="s">
        <v>1198</v>
      </c>
      <c r="C74" s="252" t="s">
        <v>1424</v>
      </c>
      <c r="D74" s="247" t="s">
        <v>1191</v>
      </c>
      <c r="E74" s="251"/>
      <c r="F74" s="251"/>
      <c r="G74" s="251">
        <v>1</v>
      </c>
      <c r="H74" s="251"/>
      <c r="I74" s="251"/>
      <c r="J74" s="251">
        <v>1</v>
      </c>
      <c r="K74" s="251"/>
      <c r="L74" s="251"/>
      <c r="M74" s="251">
        <v>1</v>
      </c>
      <c r="N74" s="251"/>
      <c r="O74" s="251"/>
      <c r="P74" s="251">
        <v>1</v>
      </c>
      <c r="Q74" s="206">
        <f t="shared" si="3"/>
        <v>4</v>
      </c>
      <c r="R74" s="247" t="s">
        <v>1121</v>
      </c>
      <c r="S74" s="247"/>
      <c r="T74" s="247"/>
      <c r="U74" s="268" t="s">
        <v>1327</v>
      </c>
      <c r="V74" s="235"/>
      <c r="W74" s="246"/>
      <c r="X74" s="246"/>
      <c r="Y74" s="246"/>
      <c r="Z74" s="246"/>
      <c r="AA74" s="245"/>
      <c r="AB74" s="245"/>
      <c r="AC74" s="246"/>
      <c r="AD74" s="246"/>
      <c r="AE74" s="235"/>
      <c r="AF74" s="235"/>
      <c r="AG74" s="235"/>
      <c r="AH74" s="235"/>
      <c r="AI74" s="235"/>
      <c r="AJ74" s="235"/>
      <c r="AK74" s="235"/>
      <c r="AL74" s="235"/>
      <c r="AM74" s="235"/>
      <c r="AN74" s="235"/>
      <c r="AO74" s="235"/>
      <c r="AP74" s="235"/>
      <c r="AQ74" s="235"/>
      <c r="AR74" s="235"/>
      <c r="AS74" s="235"/>
      <c r="AT74" s="235"/>
      <c r="AU74" s="235"/>
      <c r="AV74" s="235"/>
      <c r="AW74" s="235"/>
      <c r="AX74" s="235"/>
      <c r="AY74" s="235"/>
      <c r="AZ74" s="235"/>
      <c r="BA74" s="235"/>
      <c r="BB74" s="235"/>
      <c r="BC74" s="235"/>
      <c r="BD74" s="235"/>
      <c r="BE74" s="235"/>
      <c r="BF74" s="235"/>
      <c r="BG74" s="235"/>
      <c r="BH74" s="235"/>
      <c r="BI74" s="235"/>
      <c r="BJ74" s="235"/>
      <c r="BK74" s="235"/>
      <c r="BL74" s="235"/>
      <c r="BM74" s="235"/>
    </row>
    <row r="75" spans="1:65" s="20" customFormat="1" ht="38.25" x14ac:dyDescent="0.2">
      <c r="A75" s="247"/>
      <c r="B75" s="259" t="s">
        <v>1248</v>
      </c>
      <c r="C75" s="252" t="s">
        <v>1425</v>
      </c>
      <c r="D75" s="252" t="s">
        <v>1249</v>
      </c>
      <c r="E75" s="253"/>
      <c r="F75" s="253"/>
      <c r="G75" s="253">
        <v>1</v>
      </c>
      <c r="H75" s="253"/>
      <c r="I75" s="253"/>
      <c r="J75" s="253">
        <v>1</v>
      </c>
      <c r="K75" s="253"/>
      <c r="L75" s="253"/>
      <c r="M75" s="253">
        <v>1</v>
      </c>
      <c r="N75" s="253"/>
      <c r="O75" s="253"/>
      <c r="P75" s="253">
        <v>1</v>
      </c>
      <c r="Q75" s="206">
        <v>4</v>
      </c>
      <c r="R75" s="247" t="s">
        <v>1121</v>
      </c>
      <c r="S75" s="247"/>
      <c r="T75" s="247"/>
      <c r="U75" s="268" t="s">
        <v>1327</v>
      </c>
      <c r="V75" s="235"/>
      <c r="W75" s="246"/>
      <c r="X75" s="246"/>
      <c r="Y75" s="246"/>
      <c r="Z75" s="246"/>
      <c r="AA75" s="245"/>
      <c r="AB75" s="245"/>
      <c r="AC75" s="246"/>
      <c r="AD75" s="246"/>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c r="BH75" s="235"/>
      <c r="BI75" s="235"/>
      <c r="BJ75" s="235"/>
      <c r="BK75" s="235"/>
      <c r="BL75" s="235"/>
      <c r="BM75" s="235"/>
    </row>
    <row r="76" spans="1:65" s="20" customFormat="1" ht="38.25" x14ac:dyDescent="0.2">
      <c r="A76" s="255" t="s">
        <v>1163</v>
      </c>
      <c r="B76" s="254" t="s">
        <v>1250</v>
      </c>
      <c r="C76" s="252" t="s">
        <v>1426</v>
      </c>
      <c r="D76" s="254" t="s">
        <v>1251</v>
      </c>
      <c r="E76" s="265"/>
      <c r="F76" s="265"/>
      <c r="G76" s="265"/>
      <c r="H76" s="265"/>
      <c r="I76" s="265"/>
      <c r="J76" s="265"/>
      <c r="K76" s="265">
        <v>1</v>
      </c>
      <c r="L76" s="265"/>
      <c r="M76" s="265"/>
      <c r="N76" s="265"/>
      <c r="O76" s="265"/>
      <c r="P76" s="265"/>
      <c r="Q76" s="266">
        <f t="shared" ref="Q76:Q118" si="4">SUM(E76:P76)</f>
        <v>1</v>
      </c>
      <c r="R76" s="255" t="s">
        <v>1125</v>
      </c>
      <c r="S76" s="255"/>
      <c r="T76" s="255"/>
      <c r="U76" s="268" t="s">
        <v>1335</v>
      </c>
      <c r="V76" s="235"/>
      <c r="W76" s="246"/>
      <c r="X76" s="246"/>
      <c r="Y76" s="246"/>
      <c r="Z76" s="246"/>
      <c r="AA76" s="246"/>
      <c r="AB76" s="246"/>
      <c r="AC76" s="246"/>
      <c r="AD76" s="246"/>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235"/>
      <c r="BF76" s="235"/>
      <c r="BG76" s="235"/>
      <c r="BH76" s="235"/>
      <c r="BI76" s="235"/>
      <c r="BJ76" s="235"/>
      <c r="BK76" s="235"/>
      <c r="BL76" s="235"/>
      <c r="BM76" s="235"/>
    </row>
    <row r="77" spans="1:65" s="20" customFormat="1" ht="38.25" x14ac:dyDescent="0.2">
      <c r="A77" s="255"/>
      <c r="B77" s="254"/>
      <c r="C77" s="252" t="s">
        <v>1427</v>
      </c>
      <c r="D77" s="255" t="s">
        <v>1252</v>
      </c>
      <c r="E77" s="267"/>
      <c r="F77" s="267"/>
      <c r="G77" s="267">
        <v>1</v>
      </c>
      <c r="H77" s="267"/>
      <c r="I77" s="267"/>
      <c r="J77" s="267">
        <v>1</v>
      </c>
      <c r="K77" s="267"/>
      <c r="L77" s="267"/>
      <c r="M77" s="267">
        <v>1</v>
      </c>
      <c r="N77" s="267"/>
      <c r="O77" s="267"/>
      <c r="P77" s="267">
        <v>1</v>
      </c>
      <c r="Q77" s="266">
        <f t="shared" si="4"/>
        <v>4</v>
      </c>
      <c r="R77" s="255" t="s">
        <v>1121</v>
      </c>
      <c r="S77" s="255"/>
      <c r="T77" s="255"/>
      <c r="U77" s="268" t="s">
        <v>1335</v>
      </c>
      <c r="V77" s="235"/>
      <c r="W77" s="246"/>
      <c r="X77" s="246"/>
      <c r="Y77" s="246"/>
      <c r="Z77" s="246"/>
      <c r="AA77" s="246"/>
      <c r="AB77" s="246"/>
      <c r="AC77" s="246"/>
      <c r="AD77" s="246"/>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235"/>
      <c r="BF77" s="235"/>
      <c r="BG77" s="235"/>
      <c r="BH77" s="235"/>
      <c r="BI77" s="235"/>
      <c r="BJ77" s="235"/>
      <c r="BK77" s="235"/>
      <c r="BL77" s="235"/>
      <c r="BM77" s="235"/>
    </row>
    <row r="78" spans="1:65" s="20" customFormat="1" ht="38.25" x14ac:dyDescent="0.2">
      <c r="A78" s="255" t="s">
        <v>1164</v>
      </c>
      <c r="B78" s="254" t="s">
        <v>1253</v>
      </c>
      <c r="C78" s="254" t="s">
        <v>1428</v>
      </c>
      <c r="D78" s="254" t="s">
        <v>1254</v>
      </c>
      <c r="E78" s="265"/>
      <c r="F78" s="265"/>
      <c r="G78" s="265"/>
      <c r="H78" s="265"/>
      <c r="I78" s="265"/>
      <c r="J78" s="265"/>
      <c r="K78" s="265">
        <v>1</v>
      </c>
      <c r="L78" s="265"/>
      <c r="M78" s="265"/>
      <c r="N78" s="265"/>
      <c r="O78" s="265"/>
      <c r="P78" s="265"/>
      <c r="Q78" s="266">
        <f t="shared" si="4"/>
        <v>1</v>
      </c>
      <c r="R78" s="255" t="s">
        <v>1121</v>
      </c>
      <c r="S78" s="255"/>
      <c r="T78" s="255"/>
      <c r="U78" s="268" t="s">
        <v>1335</v>
      </c>
      <c r="V78" s="235"/>
      <c r="W78" s="246"/>
      <c r="X78" s="246"/>
      <c r="Y78" s="246"/>
      <c r="Z78" s="246"/>
      <c r="AA78" s="246"/>
      <c r="AB78" s="246"/>
      <c r="AC78" s="246"/>
      <c r="AD78" s="246"/>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235"/>
      <c r="BB78" s="235"/>
      <c r="BC78" s="235"/>
      <c r="BD78" s="235"/>
      <c r="BE78" s="235"/>
      <c r="BF78" s="235"/>
      <c r="BG78" s="235"/>
      <c r="BH78" s="235"/>
      <c r="BI78" s="235"/>
      <c r="BJ78" s="235"/>
      <c r="BK78" s="235"/>
      <c r="BL78" s="235"/>
      <c r="BM78" s="235"/>
    </row>
    <row r="79" spans="1:65" s="20" customFormat="1" ht="38.25" x14ac:dyDescent="0.2">
      <c r="A79" s="255"/>
      <c r="B79" s="254"/>
      <c r="C79" s="254" t="s">
        <v>1429</v>
      </c>
      <c r="D79" s="254" t="s">
        <v>1255</v>
      </c>
      <c r="E79" s="265"/>
      <c r="F79" s="265"/>
      <c r="G79" s="265"/>
      <c r="H79" s="265"/>
      <c r="I79" s="265"/>
      <c r="J79" s="265"/>
      <c r="K79" s="265"/>
      <c r="L79" s="265">
        <v>1</v>
      </c>
      <c r="M79" s="265"/>
      <c r="N79" s="265"/>
      <c r="O79" s="265"/>
      <c r="P79" s="265"/>
      <c r="Q79" s="266"/>
      <c r="R79" s="255" t="s">
        <v>1125</v>
      </c>
      <c r="S79" s="255"/>
      <c r="T79" s="255"/>
      <c r="U79" s="268" t="s">
        <v>1335</v>
      </c>
      <c r="V79" s="235"/>
      <c r="W79" s="246"/>
      <c r="X79" s="246"/>
      <c r="Y79" s="246"/>
      <c r="Z79" s="246"/>
      <c r="AA79" s="246"/>
      <c r="AB79" s="246"/>
      <c r="AC79" s="246"/>
      <c r="AD79" s="246"/>
      <c r="AE79" s="235"/>
      <c r="AF79" s="235"/>
      <c r="AG79" s="235"/>
      <c r="AH79" s="235"/>
      <c r="AI79" s="235"/>
      <c r="AJ79" s="235"/>
      <c r="AK79" s="235"/>
      <c r="AL79" s="235"/>
      <c r="AM79" s="235"/>
      <c r="AN79" s="235"/>
      <c r="AO79" s="235"/>
      <c r="AP79" s="235"/>
      <c r="AQ79" s="235"/>
      <c r="AR79" s="235"/>
      <c r="AS79" s="235"/>
      <c r="AT79" s="235"/>
      <c r="AU79" s="235"/>
      <c r="AV79" s="235"/>
      <c r="AW79" s="235"/>
      <c r="AX79" s="235"/>
      <c r="AY79" s="235"/>
      <c r="AZ79" s="235"/>
      <c r="BA79" s="235"/>
      <c r="BB79" s="235"/>
      <c r="BC79" s="235"/>
      <c r="BD79" s="235"/>
      <c r="BE79" s="235"/>
      <c r="BF79" s="235"/>
      <c r="BG79" s="235"/>
      <c r="BH79" s="235"/>
      <c r="BI79" s="235"/>
      <c r="BJ79" s="235"/>
      <c r="BK79" s="235"/>
      <c r="BL79" s="235"/>
      <c r="BM79" s="235"/>
    </row>
    <row r="80" spans="1:65" s="20" customFormat="1" ht="38.25" x14ac:dyDescent="0.2">
      <c r="A80" s="255"/>
      <c r="B80" s="254"/>
      <c r="C80" s="254" t="s">
        <v>1430</v>
      </c>
      <c r="D80" s="254" t="s">
        <v>1256</v>
      </c>
      <c r="E80" s="265"/>
      <c r="F80" s="265"/>
      <c r="G80" s="265"/>
      <c r="H80" s="265"/>
      <c r="I80" s="265">
        <v>1</v>
      </c>
      <c r="J80" s="265"/>
      <c r="K80" s="265"/>
      <c r="L80" s="265">
        <v>1</v>
      </c>
      <c r="M80" s="265"/>
      <c r="N80" s="265"/>
      <c r="O80" s="265">
        <v>1</v>
      </c>
      <c r="P80" s="265"/>
      <c r="Q80" s="266"/>
      <c r="R80" s="255" t="s">
        <v>1121</v>
      </c>
      <c r="S80" s="255"/>
      <c r="T80" s="255"/>
      <c r="U80" s="268" t="s">
        <v>1335</v>
      </c>
      <c r="V80" s="235"/>
      <c r="W80" s="246"/>
      <c r="X80" s="246"/>
      <c r="Y80" s="246"/>
      <c r="Z80" s="246"/>
      <c r="AA80" s="246"/>
      <c r="AB80" s="246"/>
      <c r="AC80" s="246"/>
      <c r="AD80" s="246"/>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235"/>
      <c r="BF80" s="235"/>
      <c r="BG80" s="235"/>
      <c r="BH80" s="235"/>
      <c r="BI80" s="235"/>
      <c r="BJ80" s="235"/>
      <c r="BK80" s="235"/>
      <c r="BL80" s="235"/>
      <c r="BM80" s="235"/>
    </row>
    <row r="81" spans="1:65" s="20" customFormat="1" ht="38.25" x14ac:dyDescent="0.2">
      <c r="A81" s="255"/>
      <c r="B81" s="254"/>
      <c r="C81" s="247" t="s">
        <v>1431</v>
      </c>
      <c r="D81" s="255" t="s">
        <v>1186</v>
      </c>
      <c r="E81" s="267">
        <v>1</v>
      </c>
      <c r="F81" s="267"/>
      <c r="G81" s="267"/>
      <c r="H81" s="267"/>
      <c r="I81" s="267"/>
      <c r="J81" s="267"/>
      <c r="K81" s="267"/>
      <c r="L81" s="267"/>
      <c r="M81" s="267"/>
      <c r="N81" s="267"/>
      <c r="O81" s="267"/>
      <c r="P81" s="267"/>
      <c r="Q81" s="266">
        <f t="shared" si="4"/>
        <v>1</v>
      </c>
      <c r="R81" s="255" t="s">
        <v>1130</v>
      </c>
      <c r="S81" s="255"/>
      <c r="T81" s="255"/>
      <c r="U81" s="268" t="s">
        <v>1335</v>
      </c>
      <c r="V81" s="235"/>
      <c r="W81" s="246"/>
      <c r="X81" s="246"/>
      <c r="Y81" s="246"/>
      <c r="Z81" s="246"/>
      <c r="AA81" s="246"/>
      <c r="AB81" s="246"/>
      <c r="AC81" s="246"/>
      <c r="AD81" s="246"/>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s="235"/>
      <c r="BF81" s="235"/>
      <c r="BG81" s="235"/>
      <c r="BH81" s="235"/>
      <c r="BI81" s="235"/>
      <c r="BJ81" s="235"/>
      <c r="BK81" s="235"/>
      <c r="BL81" s="235"/>
      <c r="BM81" s="235"/>
    </row>
    <row r="82" spans="1:65" s="20" customFormat="1" ht="38.25" x14ac:dyDescent="0.2">
      <c r="A82" s="255"/>
      <c r="B82" s="254"/>
      <c r="C82" s="247" t="s">
        <v>1432</v>
      </c>
      <c r="D82" s="255" t="s">
        <v>1257</v>
      </c>
      <c r="E82" s="267"/>
      <c r="F82" s="267"/>
      <c r="G82" s="267"/>
      <c r="H82" s="267"/>
      <c r="I82" s="267"/>
      <c r="J82" s="267"/>
      <c r="K82" s="267"/>
      <c r="L82" s="267"/>
      <c r="M82" s="267"/>
      <c r="N82" s="267"/>
      <c r="O82" s="267">
        <v>1</v>
      </c>
      <c r="P82" s="267"/>
      <c r="Q82" s="266">
        <f t="shared" si="4"/>
        <v>1</v>
      </c>
      <c r="R82" s="255" t="s">
        <v>1130</v>
      </c>
      <c r="S82" s="255"/>
      <c r="T82" s="255"/>
      <c r="U82" s="268" t="s">
        <v>1335</v>
      </c>
      <c r="V82" s="235"/>
      <c r="W82" s="246"/>
      <c r="X82" s="246"/>
      <c r="Y82" s="246"/>
      <c r="Z82" s="246"/>
      <c r="AA82" s="246"/>
      <c r="AB82" s="246"/>
      <c r="AC82" s="246"/>
      <c r="AD82" s="246"/>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235"/>
      <c r="BC82" s="235"/>
      <c r="BD82" s="235"/>
      <c r="BE82" s="235"/>
      <c r="BF82" s="235"/>
      <c r="BG82" s="235"/>
      <c r="BH82" s="235"/>
      <c r="BI82" s="235"/>
      <c r="BJ82" s="235"/>
      <c r="BK82" s="235"/>
      <c r="BL82" s="235"/>
      <c r="BM82" s="235"/>
    </row>
    <row r="83" spans="1:65" s="20" customFormat="1" ht="38.25" x14ac:dyDescent="0.2">
      <c r="A83" s="255"/>
      <c r="B83" s="254"/>
      <c r="C83" s="252" t="s">
        <v>1433</v>
      </c>
      <c r="D83" s="254" t="s">
        <v>1258</v>
      </c>
      <c r="E83" s="265">
        <v>1</v>
      </c>
      <c r="F83" s="265">
        <v>1</v>
      </c>
      <c r="G83" s="265">
        <v>1</v>
      </c>
      <c r="H83" s="265">
        <v>1</v>
      </c>
      <c r="I83" s="265">
        <v>1</v>
      </c>
      <c r="J83" s="265">
        <v>1</v>
      </c>
      <c r="K83" s="265">
        <v>1</v>
      </c>
      <c r="L83" s="265">
        <v>1</v>
      </c>
      <c r="M83" s="265">
        <v>1</v>
      </c>
      <c r="N83" s="265">
        <v>1</v>
      </c>
      <c r="O83" s="265">
        <v>1</v>
      </c>
      <c r="P83" s="265">
        <v>1</v>
      </c>
      <c r="Q83" s="266">
        <f t="shared" si="4"/>
        <v>12</v>
      </c>
      <c r="R83" s="255" t="s">
        <v>1121</v>
      </c>
      <c r="S83" s="255"/>
      <c r="T83" s="255"/>
      <c r="U83" s="268" t="s">
        <v>1335</v>
      </c>
      <c r="V83" s="235"/>
      <c r="W83" s="246"/>
      <c r="X83" s="246"/>
      <c r="Y83" s="246"/>
      <c r="Z83" s="246"/>
      <c r="AA83" s="246"/>
      <c r="AB83" s="246"/>
      <c r="AC83" s="246"/>
      <c r="AD83" s="246"/>
      <c r="AE83" s="235"/>
      <c r="AF83" s="235"/>
      <c r="AG83" s="235"/>
      <c r="AH83" s="235"/>
      <c r="AI83" s="235"/>
      <c r="AJ83" s="235"/>
      <c r="AK83" s="235"/>
      <c r="AL83" s="235"/>
      <c r="AM83" s="235"/>
      <c r="AN83" s="235"/>
      <c r="AO83" s="235"/>
      <c r="AP83" s="235"/>
      <c r="AQ83" s="235"/>
      <c r="AR83" s="235"/>
      <c r="AS83" s="235"/>
      <c r="AT83" s="235"/>
      <c r="AU83" s="235"/>
      <c r="AV83" s="235"/>
      <c r="AW83" s="235"/>
      <c r="AX83" s="235"/>
      <c r="AY83" s="235"/>
      <c r="AZ83" s="235"/>
      <c r="BA83" s="235"/>
      <c r="BB83" s="235"/>
      <c r="BC83" s="235"/>
      <c r="BD83" s="235"/>
      <c r="BE83" s="235"/>
      <c r="BF83" s="235"/>
      <c r="BG83" s="235"/>
      <c r="BH83" s="235"/>
      <c r="BI83" s="235"/>
      <c r="BJ83" s="235"/>
      <c r="BK83" s="235"/>
      <c r="BL83" s="235"/>
      <c r="BM83" s="235"/>
    </row>
    <row r="84" spans="1:65" s="20" customFormat="1" ht="63.75" x14ac:dyDescent="0.2">
      <c r="A84" s="255" t="s">
        <v>1166</v>
      </c>
      <c r="B84" s="255" t="s">
        <v>1259</v>
      </c>
      <c r="C84" s="252" t="s">
        <v>1434</v>
      </c>
      <c r="D84" s="255" t="s">
        <v>1260</v>
      </c>
      <c r="E84" s="267">
        <v>1</v>
      </c>
      <c r="F84" s="267">
        <v>1</v>
      </c>
      <c r="G84" s="267">
        <v>1</v>
      </c>
      <c r="H84" s="267">
        <v>1</v>
      </c>
      <c r="I84" s="267">
        <v>1</v>
      </c>
      <c r="J84" s="267">
        <v>1</v>
      </c>
      <c r="K84" s="267">
        <v>1</v>
      </c>
      <c r="L84" s="267">
        <v>1</v>
      </c>
      <c r="M84" s="267">
        <v>1</v>
      </c>
      <c r="N84" s="267">
        <v>1</v>
      </c>
      <c r="O84" s="267">
        <v>1</v>
      </c>
      <c r="P84" s="267">
        <v>1</v>
      </c>
      <c r="Q84" s="266">
        <f t="shared" si="4"/>
        <v>12</v>
      </c>
      <c r="R84" s="255" t="s">
        <v>1121</v>
      </c>
      <c r="S84" s="255"/>
      <c r="T84" s="255"/>
      <c r="U84" s="268" t="s">
        <v>1334</v>
      </c>
      <c r="V84" s="235"/>
      <c r="W84" s="246"/>
      <c r="X84" s="246"/>
      <c r="Y84" s="246"/>
      <c r="Z84" s="246"/>
      <c r="AA84" s="246"/>
      <c r="AB84" s="246"/>
      <c r="AC84" s="246"/>
      <c r="AD84" s="246"/>
      <c r="AE84" s="235"/>
      <c r="AF84" s="235"/>
      <c r="AG84" s="235"/>
      <c r="AH84" s="235"/>
      <c r="AI84" s="235"/>
      <c r="AJ84" s="235"/>
      <c r="AK84" s="235"/>
      <c r="AL84" s="235"/>
      <c r="AM84" s="235"/>
      <c r="AN84" s="235"/>
      <c r="AO84" s="235"/>
      <c r="AP84" s="235"/>
      <c r="AQ84" s="235"/>
      <c r="AR84" s="235"/>
      <c r="AS84" s="235"/>
      <c r="AT84" s="235"/>
      <c r="AU84" s="235"/>
      <c r="AV84" s="235"/>
      <c r="AW84" s="235"/>
      <c r="AX84" s="235"/>
      <c r="AY84" s="235"/>
      <c r="AZ84" s="235"/>
      <c r="BA84" s="235"/>
      <c r="BB84" s="235"/>
      <c r="BC84" s="235"/>
      <c r="BD84" s="235"/>
      <c r="BE84" s="235"/>
      <c r="BF84" s="235"/>
      <c r="BG84" s="235"/>
      <c r="BH84" s="235"/>
      <c r="BI84" s="235"/>
      <c r="BJ84" s="235"/>
      <c r="BK84" s="235"/>
      <c r="BL84" s="235"/>
      <c r="BM84" s="235"/>
    </row>
    <row r="85" spans="1:65" s="20" customFormat="1" ht="38.25" x14ac:dyDescent="0.2">
      <c r="A85" s="255"/>
      <c r="B85" s="254" t="s">
        <v>1261</v>
      </c>
      <c r="C85" s="252" t="s">
        <v>1435</v>
      </c>
      <c r="D85" s="254" t="s">
        <v>1262</v>
      </c>
      <c r="E85" s="265">
        <v>1</v>
      </c>
      <c r="F85" s="265">
        <v>1</v>
      </c>
      <c r="G85" s="265">
        <v>1</v>
      </c>
      <c r="H85" s="265">
        <v>1</v>
      </c>
      <c r="I85" s="265">
        <v>1</v>
      </c>
      <c r="J85" s="265">
        <v>1</v>
      </c>
      <c r="K85" s="265">
        <v>1</v>
      </c>
      <c r="L85" s="265">
        <v>1</v>
      </c>
      <c r="M85" s="265">
        <v>1</v>
      </c>
      <c r="N85" s="265">
        <v>1</v>
      </c>
      <c r="O85" s="265">
        <v>1</v>
      </c>
      <c r="P85" s="265">
        <v>1</v>
      </c>
      <c r="Q85" s="266">
        <f t="shared" si="4"/>
        <v>12</v>
      </c>
      <c r="R85" s="255" t="s">
        <v>1137</v>
      </c>
      <c r="S85" s="255"/>
      <c r="T85" s="255"/>
      <c r="U85" s="268" t="s">
        <v>1333</v>
      </c>
      <c r="V85" s="235"/>
      <c r="W85" s="246"/>
      <c r="X85" s="246"/>
      <c r="Y85" s="246"/>
      <c r="Z85" s="246"/>
      <c r="AA85" s="246"/>
      <c r="AB85" s="246"/>
      <c r="AC85" s="246"/>
      <c r="AD85" s="246"/>
      <c r="AE85" s="235"/>
      <c r="AF85" s="235"/>
      <c r="AG85" s="235"/>
      <c r="AH85" s="235"/>
      <c r="AI85" s="235"/>
      <c r="AJ85" s="235"/>
      <c r="AK85" s="235"/>
      <c r="AL85" s="235"/>
      <c r="AM85" s="235"/>
      <c r="AN85" s="235"/>
      <c r="AO85" s="235"/>
      <c r="AP85" s="235"/>
      <c r="AQ85" s="235"/>
      <c r="AR85" s="235"/>
      <c r="AS85" s="235"/>
      <c r="AT85" s="235"/>
      <c r="AU85" s="235"/>
      <c r="AV85" s="235"/>
      <c r="AW85" s="235"/>
      <c r="AX85" s="235"/>
      <c r="AY85" s="235"/>
      <c r="AZ85" s="235"/>
      <c r="BA85" s="235"/>
      <c r="BB85" s="235"/>
      <c r="BC85" s="235"/>
      <c r="BD85" s="235"/>
      <c r="BE85" s="235"/>
      <c r="BF85" s="235"/>
      <c r="BG85" s="235"/>
      <c r="BH85" s="235"/>
      <c r="BI85" s="235"/>
      <c r="BJ85" s="235"/>
      <c r="BK85" s="235"/>
      <c r="BL85" s="235"/>
      <c r="BM85" s="235"/>
    </row>
    <row r="86" spans="1:65" s="20" customFormat="1" ht="63.75" x14ac:dyDescent="0.2">
      <c r="A86" s="255"/>
      <c r="B86" s="254"/>
      <c r="C86" s="252" t="s">
        <v>1436</v>
      </c>
      <c r="D86" s="255" t="s">
        <v>1263</v>
      </c>
      <c r="E86" s="267"/>
      <c r="F86" s="267"/>
      <c r="G86" s="267">
        <v>1</v>
      </c>
      <c r="H86" s="267"/>
      <c r="I86" s="267"/>
      <c r="J86" s="267"/>
      <c r="K86" s="267"/>
      <c r="L86" s="267"/>
      <c r="M86" s="267">
        <v>1</v>
      </c>
      <c r="N86" s="267"/>
      <c r="O86" s="267"/>
      <c r="P86" s="267"/>
      <c r="Q86" s="266">
        <f t="shared" si="4"/>
        <v>2</v>
      </c>
      <c r="R86" s="255" t="s">
        <v>1131</v>
      </c>
      <c r="S86" s="255" t="s">
        <v>1122</v>
      </c>
      <c r="T86" s="255"/>
      <c r="U86" s="268" t="s">
        <v>1331</v>
      </c>
      <c r="V86" s="235"/>
      <c r="W86" s="246"/>
      <c r="X86" s="246"/>
      <c r="Y86" s="246"/>
      <c r="Z86" s="246"/>
      <c r="AA86" s="246"/>
      <c r="AB86" s="246"/>
      <c r="AC86" s="246"/>
      <c r="AD86" s="246"/>
      <c r="AE86" s="235"/>
      <c r="AF86" s="235"/>
      <c r="AG86" s="235"/>
      <c r="AH86" s="235"/>
      <c r="AI86" s="235"/>
      <c r="AJ86" s="235"/>
      <c r="AK86" s="235"/>
      <c r="AL86" s="235"/>
      <c r="AM86" s="235"/>
      <c r="AN86" s="235"/>
      <c r="AO86" s="235"/>
      <c r="AP86" s="235"/>
      <c r="AQ86" s="235"/>
      <c r="AR86" s="235"/>
      <c r="AS86" s="235"/>
      <c r="AT86" s="235"/>
      <c r="AU86" s="235"/>
      <c r="AV86" s="235"/>
      <c r="AW86" s="235"/>
      <c r="AX86" s="235"/>
      <c r="AY86" s="235"/>
      <c r="AZ86" s="235"/>
      <c r="BA86" s="235"/>
      <c r="BB86" s="235"/>
      <c r="BC86" s="235"/>
      <c r="BD86" s="235"/>
      <c r="BE86" s="235"/>
      <c r="BF86" s="235"/>
      <c r="BG86" s="235"/>
      <c r="BH86" s="235"/>
      <c r="BI86" s="235"/>
      <c r="BJ86" s="235"/>
      <c r="BK86" s="235"/>
      <c r="BL86" s="235"/>
      <c r="BM86" s="235"/>
    </row>
    <row r="87" spans="1:65" s="20" customFormat="1" ht="76.5" x14ac:dyDescent="0.2">
      <c r="A87" s="255"/>
      <c r="B87" s="254"/>
      <c r="C87" s="254" t="s">
        <v>1437</v>
      </c>
      <c r="D87" s="254" t="s">
        <v>1264</v>
      </c>
      <c r="E87" s="265"/>
      <c r="F87" s="265"/>
      <c r="G87" s="265"/>
      <c r="H87" s="265"/>
      <c r="I87" s="265"/>
      <c r="J87" s="265">
        <v>1</v>
      </c>
      <c r="K87" s="265"/>
      <c r="L87" s="265"/>
      <c r="M87" s="265"/>
      <c r="N87" s="265"/>
      <c r="O87" s="265"/>
      <c r="P87" s="265"/>
      <c r="Q87" s="266">
        <f t="shared" si="4"/>
        <v>1</v>
      </c>
      <c r="R87" s="255" t="s">
        <v>1122</v>
      </c>
      <c r="S87" s="255" t="s">
        <v>1131</v>
      </c>
      <c r="T87" s="268" t="s">
        <v>1265</v>
      </c>
      <c r="U87" s="268" t="s">
        <v>1331</v>
      </c>
      <c r="V87" s="235"/>
      <c r="W87" s="246"/>
      <c r="X87" s="246"/>
      <c r="Y87" s="246"/>
      <c r="Z87" s="246"/>
      <c r="AA87" s="246"/>
      <c r="AB87" s="246"/>
      <c r="AC87" s="246"/>
      <c r="AD87" s="246"/>
      <c r="AE87" s="235"/>
      <c r="AF87" s="235"/>
      <c r="AG87" s="235"/>
      <c r="AH87" s="235"/>
      <c r="AI87" s="235"/>
      <c r="AJ87" s="235"/>
      <c r="AK87" s="235"/>
      <c r="AL87" s="235"/>
      <c r="AM87" s="235"/>
      <c r="AN87" s="235"/>
      <c r="AO87" s="235"/>
      <c r="AP87" s="235"/>
      <c r="AQ87" s="235"/>
      <c r="AR87" s="235"/>
      <c r="AS87" s="235"/>
      <c r="AT87" s="235"/>
      <c r="AU87" s="235"/>
      <c r="AV87" s="235"/>
      <c r="AW87" s="235"/>
      <c r="AX87" s="235"/>
      <c r="AY87" s="235"/>
      <c r="AZ87" s="235"/>
      <c r="BA87" s="235"/>
      <c r="BB87" s="235"/>
      <c r="BC87" s="235"/>
      <c r="BD87" s="235"/>
      <c r="BE87" s="235"/>
      <c r="BF87" s="235"/>
      <c r="BG87" s="235"/>
      <c r="BH87" s="235"/>
      <c r="BI87" s="235"/>
      <c r="BJ87" s="235"/>
      <c r="BK87" s="235"/>
      <c r="BL87" s="235"/>
      <c r="BM87" s="235"/>
    </row>
    <row r="88" spans="1:65" s="20" customFormat="1" ht="25.5" x14ac:dyDescent="0.2">
      <c r="A88" s="255"/>
      <c r="B88" s="255" t="s">
        <v>1266</v>
      </c>
      <c r="C88" s="254" t="s">
        <v>1438</v>
      </c>
      <c r="D88" s="255" t="s">
        <v>1169</v>
      </c>
      <c r="E88" s="267"/>
      <c r="F88" s="267"/>
      <c r="G88" s="267"/>
      <c r="H88" s="267"/>
      <c r="I88" s="267"/>
      <c r="J88" s="267">
        <v>1</v>
      </c>
      <c r="K88" s="267"/>
      <c r="L88" s="267"/>
      <c r="M88" s="267"/>
      <c r="N88" s="267"/>
      <c r="O88" s="267"/>
      <c r="P88" s="267"/>
      <c r="Q88" s="266">
        <f t="shared" si="4"/>
        <v>1</v>
      </c>
      <c r="R88" s="255" t="s">
        <v>1125</v>
      </c>
      <c r="S88" s="255"/>
      <c r="T88" s="255"/>
      <c r="U88" s="268" t="s">
        <v>1331</v>
      </c>
      <c r="V88" s="235"/>
      <c r="W88" s="246"/>
      <c r="X88" s="246"/>
      <c r="Y88" s="246"/>
      <c r="Z88" s="246"/>
      <c r="AA88" s="246"/>
      <c r="AB88" s="246"/>
      <c r="AC88" s="246"/>
      <c r="AD88" s="246"/>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5"/>
      <c r="BF88" s="235"/>
      <c r="BG88" s="235"/>
      <c r="BH88" s="235"/>
      <c r="BI88" s="235"/>
      <c r="BJ88" s="235"/>
      <c r="BK88" s="235"/>
      <c r="BL88" s="235"/>
      <c r="BM88" s="235"/>
    </row>
    <row r="89" spans="1:65" s="20" customFormat="1" ht="25.5" x14ac:dyDescent="0.2">
      <c r="A89" s="255"/>
      <c r="B89" s="255"/>
      <c r="C89" s="254" t="s">
        <v>1439</v>
      </c>
      <c r="D89" s="254" t="s">
        <v>1170</v>
      </c>
      <c r="E89" s="265"/>
      <c r="F89" s="265"/>
      <c r="G89" s="265"/>
      <c r="H89" s="265"/>
      <c r="I89" s="265"/>
      <c r="J89" s="265">
        <v>1</v>
      </c>
      <c r="K89" s="265"/>
      <c r="L89" s="265"/>
      <c r="M89" s="265"/>
      <c r="N89" s="265"/>
      <c r="O89" s="265"/>
      <c r="P89" s="265"/>
      <c r="Q89" s="266">
        <f t="shared" si="4"/>
        <v>1</v>
      </c>
      <c r="R89" s="255" t="s">
        <v>1125</v>
      </c>
      <c r="S89" s="255"/>
      <c r="T89" s="255"/>
      <c r="U89" s="268" t="s">
        <v>1331</v>
      </c>
      <c r="V89" s="235"/>
      <c r="W89" s="246"/>
      <c r="X89" s="246"/>
      <c r="Y89" s="246"/>
      <c r="Z89" s="246"/>
      <c r="AA89" s="246"/>
      <c r="AB89" s="246"/>
      <c r="AC89" s="246"/>
      <c r="AD89" s="246"/>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row>
    <row r="90" spans="1:65" s="20" customFormat="1" ht="25.5" x14ac:dyDescent="0.2">
      <c r="A90" s="255"/>
      <c r="B90" s="255"/>
      <c r="C90" s="247" t="s">
        <v>1440</v>
      </c>
      <c r="D90" s="255" t="s">
        <v>1171</v>
      </c>
      <c r="E90" s="267"/>
      <c r="F90" s="267"/>
      <c r="G90" s="267"/>
      <c r="H90" s="267"/>
      <c r="I90" s="267"/>
      <c r="J90" s="267"/>
      <c r="K90" s="267"/>
      <c r="L90" s="267"/>
      <c r="M90" s="267"/>
      <c r="N90" s="267"/>
      <c r="O90" s="267">
        <v>1</v>
      </c>
      <c r="P90" s="267"/>
      <c r="Q90" s="266">
        <f t="shared" si="4"/>
        <v>1</v>
      </c>
      <c r="R90" s="255" t="s">
        <v>1135</v>
      </c>
      <c r="S90" s="255"/>
      <c r="T90" s="255"/>
      <c r="U90" s="268" t="s">
        <v>1332</v>
      </c>
      <c r="V90" s="235"/>
      <c r="W90" s="246"/>
      <c r="X90" s="246"/>
      <c r="Y90" s="246"/>
      <c r="Z90" s="246"/>
      <c r="AA90" s="246"/>
      <c r="AB90" s="246"/>
      <c r="AC90" s="246"/>
      <c r="AD90" s="246"/>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row>
    <row r="91" spans="1:65" s="20" customFormat="1" ht="38.25" x14ac:dyDescent="0.2">
      <c r="A91" s="255"/>
      <c r="B91" s="255"/>
      <c r="C91" s="247" t="s">
        <v>1441</v>
      </c>
      <c r="D91" s="254" t="s">
        <v>1267</v>
      </c>
      <c r="E91" s="265">
        <v>1</v>
      </c>
      <c r="F91" s="265"/>
      <c r="G91" s="265"/>
      <c r="H91" s="265"/>
      <c r="I91" s="265"/>
      <c r="J91" s="265"/>
      <c r="K91" s="265"/>
      <c r="L91" s="265"/>
      <c r="M91" s="265"/>
      <c r="N91" s="265"/>
      <c r="O91" s="265"/>
      <c r="P91" s="265"/>
      <c r="Q91" s="266">
        <f t="shared" si="4"/>
        <v>1</v>
      </c>
      <c r="R91" s="255" t="s">
        <v>1130</v>
      </c>
      <c r="S91" s="255"/>
      <c r="T91" s="255" t="s">
        <v>1268</v>
      </c>
      <c r="U91" s="268" t="s">
        <v>1331</v>
      </c>
      <c r="V91" s="235"/>
      <c r="W91" s="246"/>
      <c r="X91" s="246"/>
      <c r="Y91" s="246"/>
      <c r="Z91" s="246"/>
      <c r="AA91" s="246"/>
      <c r="AB91" s="246"/>
      <c r="AC91" s="246"/>
      <c r="AD91" s="246"/>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5"/>
      <c r="BG91" s="235"/>
      <c r="BH91" s="235"/>
      <c r="BI91" s="235"/>
      <c r="BJ91" s="235"/>
      <c r="BK91" s="235"/>
      <c r="BL91" s="235"/>
      <c r="BM91" s="235"/>
    </row>
    <row r="92" spans="1:65" s="20" customFormat="1" ht="25.5" x14ac:dyDescent="0.2">
      <c r="A92" s="255"/>
      <c r="B92" s="255"/>
      <c r="C92" s="252" t="s">
        <v>1442</v>
      </c>
      <c r="D92" s="254" t="s">
        <v>1269</v>
      </c>
      <c r="E92" s="265"/>
      <c r="F92" s="265"/>
      <c r="G92" s="265">
        <v>1</v>
      </c>
      <c r="H92" s="265"/>
      <c r="I92" s="265"/>
      <c r="J92" s="265"/>
      <c r="K92" s="265"/>
      <c r="L92" s="265"/>
      <c r="M92" s="265"/>
      <c r="N92" s="265"/>
      <c r="O92" s="265"/>
      <c r="P92" s="265"/>
      <c r="Q92" s="266">
        <f t="shared" si="4"/>
        <v>1</v>
      </c>
      <c r="R92" s="255" t="s">
        <v>1270</v>
      </c>
      <c r="S92" s="255"/>
      <c r="T92" s="255"/>
      <c r="U92" s="268" t="s">
        <v>1330</v>
      </c>
      <c r="V92" s="235"/>
      <c r="W92" s="246"/>
      <c r="X92" s="246"/>
      <c r="Y92" s="246"/>
      <c r="Z92" s="246"/>
      <c r="AA92" s="246"/>
      <c r="AB92" s="246"/>
      <c r="AC92" s="246"/>
      <c r="AD92" s="246"/>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c r="BA92" s="235"/>
      <c r="BB92" s="235"/>
      <c r="BC92" s="235"/>
      <c r="BD92" s="235"/>
      <c r="BE92" s="235"/>
      <c r="BF92" s="235"/>
      <c r="BG92" s="235"/>
      <c r="BH92" s="235"/>
      <c r="BI92" s="235"/>
      <c r="BJ92" s="235"/>
      <c r="BK92" s="235"/>
      <c r="BL92" s="235"/>
      <c r="BM92" s="235"/>
    </row>
    <row r="93" spans="1:65" s="20" customFormat="1" ht="25.5" x14ac:dyDescent="0.2">
      <c r="A93" s="255"/>
      <c r="B93" s="255"/>
      <c r="C93" s="252" t="s">
        <v>1443</v>
      </c>
      <c r="D93" s="255" t="s">
        <v>1271</v>
      </c>
      <c r="E93" s="267"/>
      <c r="F93" s="267"/>
      <c r="G93" s="267"/>
      <c r="H93" s="267">
        <v>1</v>
      </c>
      <c r="I93" s="267"/>
      <c r="J93" s="267"/>
      <c r="K93" s="267"/>
      <c r="L93" s="267"/>
      <c r="M93" s="267"/>
      <c r="N93" s="267"/>
      <c r="O93" s="267"/>
      <c r="P93" s="267"/>
      <c r="Q93" s="266">
        <f t="shared" si="4"/>
        <v>1</v>
      </c>
      <c r="R93" s="255" t="s">
        <v>1125</v>
      </c>
      <c r="S93" s="255"/>
      <c r="T93" s="255"/>
      <c r="U93" s="268" t="s">
        <v>1330</v>
      </c>
      <c r="V93" s="235"/>
      <c r="W93" s="246"/>
      <c r="X93" s="246"/>
      <c r="Y93" s="246"/>
      <c r="Z93" s="246"/>
      <c r="AA93" s="246"/>
      <c r="AB93" s="246"/>
      <c r="AC93" s="246"/>
      <c r="AD93" s="246"/>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5"/>
      <c r="BA93" s="235"/>
      <c r="BB93" s="235"/>
      <c r="BC93" s="235"/>
      <c r="BD93" s="235"/>
      <c r="BE93" s="235"/>
      <c r="BF93" s="235"/>
      <c r="BG93" s="235"/>
      <c r="BH93" s="235"/>
      <c r="BI93" s="235"/>
      <c r="BJ93" s="235"/>
      <c r="BK93" s="235"/>
      <c r="BL93" s="235"/>
      <c r="BM93" s="235"/>
    </row>
    <row r="94" spans="1:65" s="20" customFormat="1" ht="25.5" x14ac:dyDescent="0.2">
      <c r="A94" s="255"/>
      <c r="B94" s="255"/>
      <c r="C94" s="252" t="s">
        <v>1444</v>
      </c>
      <c r="D94" s="254" t="s">
        <v>1172</v>
      </c>
      <c r="E94" s="265"/>
      <c r="F94" s="265"/>
      <c r="G94" s="265"/>
      <c r="H94" s="265"/>
      <c r="I94" s="265">
        <v>1</v>
      </c>
      <c r="J94" s="265"/>
      <c r="K94" s="265"/>
      <c r="L94" s="265">
        <v>1</v>
      </c>
      <c r="M94" s="265"/>
      <c r="N94" s="265"/>
      <c r="O94" s="265">
        <v>1</v>
      </c>
      <c r="P94" s="265"/>
      <c r="Q94" s="266">
        <f t="shared" si="4"/>
        <v>3</v>
      </c>
      <c r="R94" s="255" t="s">
        <v>1121</v>
      </c>
      <c r="S94" s="255"/>
      <c r="T94" s="255"/>
      <c r="U94" s="268" t="s">
        <v>1330</v>
      </c>
      <c r="V94" s="235"/>
      <c r="W94" s="246"/>
      <c r="X94" s="246"/>
      <c r="Y94" s="246"/>
      <c r="Z94" s="246"/>
      <c r="AA94" s="246"/>
      <c r="AB94" s="246"/>
      <c r="AC94" s="246"/>
      <c r="AD94" s="246"/>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5"/>
      <c r="BE94" s="235"/>
      <c r="BF94" s="235"/>
      <c r="BG94" s="235"/>
      <c r="BH94" s="235"/>
      <c r="BI94" s="235"/>
      <c r="BJ94" s="235"/>
      <c r="BK94" s="235"/>
      <c r="BL94" s="235"/>
      <c r="BM94" s="235"/>
    </row>
    <row r="95" spans="1:65" s="20" customFormat="1" ht="25.5" x14ac:dyDescent="0.2">
      <c r="A95" s="255"/>
      <c r="B95" s="255"/>
      <c r="C95" s="252" t="s">
        <v>1445</v>
      </c>
      <c r="D95" s="255" t="s">
        <v>1173</v>
      </c>
      <c r="E95" s="267"/>
      <c r="F95" s="267">
        <v>1</v>
      </c>
      <c r="G95" s="267"/>
      <c r="H95" s="267">
        <v>1</v>
      </c>
      <c r="I95" s="267"/>
      <c r="J95" s="267">
        <v>1</v>
      </c>
      <c r="K95" s="267"/>
      <c r="L95" s="267">
        <v>1</v>
      </c>
      <c r="M95" s="267"/>
      <c r="N95" s="267">
        <v>1</v>
      </c>
      <c r="O95" s="267"/>
      <c r="P95" s="267">
        <v>1</v>
      </c>
      <c r="Q95" s="266">
        <f t="shared" si="4"/>
        <v>6</v>
      </c>
      <c r="R95" s="255" t="s">
        <v>1122</v>
      </c>
      <c r="S95" s="255" t="s">
        <v>1131</v>
      </c>
      <c r="T95" s="255"/>
      <c r="U95" s="268" t="s">
        <v>1330</v>
      </c>
      <c r="V95" s="235"/>
      <c r="W95" s="246"/>
      <c r="X95" s="246"/>
      <c r="Y95" s="246"/>
      <c r="Z95" s="246"/>
      <c r="AA95" s="246"/>
      <c r="AB95" s="246"/>
      <c r="AC95" s="246"/>
      <c r="AD95" s="246"/>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5"/>
      <c r="BA95" s="235"/>
      <c r="BB95" s="235"/>
      <c r="BC95" s="235"/>
      <c r="BD95" s="235"/>
      <c r="BE95" s="235"/>
      <c r="BF95" s="235"/>
      <c r="BG95" s="235"/>
      <c r="BH95" s="235"/>
      <c r="BI95" s="235"/>
      <c r="BJ95" s="235"/>
      <c r="BK95" s="235"/>
      <c r="BL95" s="235"/>
      <c r="BM95" s="235"/>
    </row>
    <row r="96" spans="1:65" s="20" customFormat="1" ht="25.5" x14ac:dyDescent="0.2">
      <c r="A96" s="255"/>
      <c r="B96" s="255"/>
      <c r="C96" s="254" t="s">
        <v>1446</v>
      </c>
      <c r="D96" s="254" t="s">
        <v>1272</v>
      </c>
      <c r="E96" s="265"/>
      <c r="F96" s="265"/>
      <c r="G96" s="265">
        <v>1</v>
      </c>
      <c r="H96" s="265"/>
      <c r="I96" s="265"/>
      <c r="J96" s="265">
        <v>1</v>
      </c>
      <c r="K96" s="265"/>
      <c r="L96" s="265"/>
      <c r="M96" s="265">
        <v>1</v>
      </c>
      <c r="N96" s="265"/>
      <c r="O96" s="265"/>
      <c r="P96" s="265">
        <v>1</v>
      </c>
      <c r="Q96" s="266">
        <f t="shared" si="4"/>
        <v>4</v>
      </c>
      <c r="R96" s="255" t="s">
        <v>1121</v>
      </c>
      <c r="S96" s="255"/>
      <c r="T96" s="255"/>
      <c r="U96" s="268" t="s">
        <v>1330</v>
      </c>
      <c r="V96" s="235"/>
      <c r="W96" s="246"/>
      <c r="X96" s="246"/>
      <c r="Y96" s="246"/>
      <c r="Z96" s="246"/>
      <c r="AA96" s="246"/>
      <c r="AB96" s="246"/>
      <c r="AC96" s="246"/>
      <c r="AD96" s="246"/>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5"/>
      <c r="BF96" s="235"/>
      <c r="BG96" s="235"/>
      <c r="BH96" s="235"/>
      <c r="BI96" s="235"/>
      <c r="BJ96" s="235"/>
      <c r="BK96" s="235"/>
      <c r="BL96" s="235"/>
      <c r="BM96" s="235"/>
    </row>
    <row r="97" spans="1:65" s="20" customFormat="1" ht="38.25" x14ac:dyDescent="0.2">
      <c r="A97" s="255"/>
      <c r="B97" s="254" t="s">
        <v>1273</v>
      </c>
      <c r="C97" s="254" t="s">
        <v>1447</v>
      </c>
      <c r="D97" s="254" t="s">
        <v>1274</v>
      </c>
      <c r="E97" s="265"/>
      <c r="F97" s="265">
        <v>1</v>
      </c>
      <c r="G97" s="265"/>
      <c r="H97" s="265"/>
      <c r="I97" s="265"/>
      <c r="J97" s="265"/>
      <c r="K97" s="265"/>
      <c r="L97" s="265"/>
      <c r="M97" s="265"/>
      <c r="N97" s="265"/>
      <c r="O97" s="265"/>
      <c r="P97" s="265"/>
      <c r="Q97" s="266">
        <f t="shared" si="4"/>
        <v>1</v>
      </c>
      <c r="R97" s="255" t="s">
        <v>1137</v>
      </c>
      <c r="S97" s="255"/>
      <c r="T97" s="255"/>
      <c r="U97" s="268" t="s">
        <v>1328</v>
      </c>
      <c r="V97" s="235"/>
      <c r="W97" s="246"/>
      <c r="X97" s="246"/>
      <c r="Y97" s="246"/>
      <c r="Z97" s="246"/>
      <c r="AA97" s="246"/>
      <c r="AB97" s="246"/>
      <c r="AC97" s="246"/>
      <c r="AD97" s="246"/>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5"/>
      <c r="BE97" s="235"/>
      <c r="BF97" s="235"/>
      <c r="BG97" s="235"/>
      <c r="BH97" s="235"/>
      <c r="BI97" s="235"/>
      <c r="BJ97" s="235"/>
      <c r="BK97" s="235"/>
      <c r="BL97" s="235"/>
      <c r="BM97" s="235"/>
    </row>
    <row r="98" spans="1:65" s="20" customFormat="1" ht="38.25" x14ac:dyDescent="0.2">
      <c r="A98" s="255"/>
      <c r="B98" s="255" t="s">
        <v>1275</v>
      </c>
      <c r="C98" s="254" t="s">
        <v>1448</v>
      </c>
      <c r="D98" s="255" t="s">
        <v>1181</v>
      </c>
      <c r="E98" s="267"/>
      <c r="F98" s="267"/>
      <c r="G98" s="267">
        <v>1</v>
      </c>
      <c r="H98" s="267"/>
      <c r="I98" s="267"/>
      <c r="J98" s="267">
        <v>1</v>
      </c>
      <c r="K98" s="267"/>
      <c r="L98" s="267"/>
      <c r="M98" s="267">
        <v>1</v>
      </c>
      <c r="N98" s="267"/>
      <c r="O98" s="267"/>
      <c r="P98" s="267">
        <v>1</v>
      </c>
      <c r="Q98" s="266">
        <f t="shared" si="4"/>
        <v>4</v>
      </c>
      <c r="R98" s="255" t="s">
        <v>1130</v>
      </c>
      <c r="S98" s="255"/>
      <c r="T98" s="255"/>
      <c r="U98" s="268" t="s">
        <v>1328</v>
      </c>
      <c r="V98" s="235"/>
      <c r="W98" s="246"/>
      <c r="X98" s="246"/>
      <c r="Y98" s="246"/>
      <c r="Z98" s="246"/>
      <c r="AA98" s="246"/>
      <c r="AB98" s="246"/>
      <c r="AC98" s="246"/>
      <c r="AD98" s="246"/>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5"/>
      <c r="BA98" s="235"/>
      <c r="BB98" s="235"/>
      <c r="BC98" s="235"/>
      <c r="BD98" s="235"/>
      <c r="BE98" s="235"/>
      <c r="BF98" s="235"/>
      <c r="BG98" s="235"/>
      <c r="BH98" s="235"/>
      <c r="BI98" s="235"/>
      <c r="BJ98" s="235"/>
      <c r="BK98" s="235"/>
      <c r="BL98" s="235"/>
      <c r="BM98" s="235"/>
    </row>
    <row r="99" spans="1:65" s="20" customFormat="1" ht="25.5" x14ac:dyDescent="0.2">
      <c r="A99" s="255"/>
      <c r="B99" s="255"/>
      <c r="C99" s="247" t="s">
        <v>1449</v>
      </c>
      <c r="D99" s="254" t="s">
        <v>1276</v>
      </c>
      <c r="E99" s="265"/>
      <c r="F99" s="265"/>
      <c r="G99" s="265"/>
      <c r="H99" s="265"/>
      <c r="I99" s="265"/>
      <c r="J99" s="265"/>
      <c r="K99" s="265"/>
      <c r="L99" s="265"/>
      <c r="M99" s="265">
        <v>1</v>
      </c>
      <c r="N99" s="265"/>
      <c r="O99" s="265"/>
      <c r="P99" s="265"/>
      <c r="Q99" s="266">
        <f t="shared" si="4"/>
        <v>1</v>
      </c>
      <c r="R99" s="255" t="s">
        <v>1130</v>
      </c>
      <c r="S99" s="255"/>
      <c r="T99" s="255"/>
      <c r="U99" s="268" t="s">
        <v>1329</v>
      </c>
      <c r="V99" s="235"/>
      <c r="W99" s="246"/>
      <c r="X99" s="246"/>
      <c r="Y99" s="246"/>
      <c r="Z99" s="246"/>
      <c r="AA99" s="246"/>
      <c r="AB99" s="246"/>
      <c r="AC99" s="246"/>
      <c r="AD99" s="246"/>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5"/>
      <c r="BA99" s="235"/>
      <c r="BB99" s="235"/>
      <c r="BC99" s="235"/>
      <c r="BD99" s="235"/>
      <c r="BE99" s="235"/>
      <c r="BF99" s="235"/>
      <c r="BG99" s="235"/>
      <c r="BH99" s="235"/>
      <c r="BI99" s="235"/>
      <c r="BJ99" s="235"/>
      <c r="BK99" s="235"/>
      <c r="BL99" s="235"/>
      <c r="BM99" s="235"/>
    </row>
    <row r="100" spans="1:65" s="20" customFormat="1" ht="25.5" x14ac:dyDescent="0.2">
      <c r="A100" s="255"/>
      <c r="B100" s="255" t="s">
        <v>1277</v>
      </c>
      <c r="C100" s="247" t="s">
        <v>1450</v>
      </c>
      <c r="D100" s="255" t="s">
        <v>1175</v>
      </c>
      <c r="E100" s="267">
        <v>1</v>
      </c>
      <c r="F100" s="267">
        <v>1</v>
      </c>
      <c r="G100" s="267">
        <v>1</v>
      </c>
      <c r="H100" s="267">
        <v>1</v>
      </c>
      <c r="I100" s="267">
        <v>1</v>
      </c>
      <c r="J100" s="267">
        <v>1</v>
      </c>
      <c r="K100" s="267">
        <v>1</v>
      </c>
      <c r="L100" s="267">
        <v>1</v>
      </c>
      <c r="M100" s="267">
        <v>1</v>
      </c>
      <c r="N100" s="267">
        <v>1</v>
      </c>
      <c r="O100" s="267">
        <v>1</v>
      </c>
      <c r="P100" s="267">
        <v>1</v>
      </c>
      <c r="Q100" s="266">
        <f t="shared" si="4"/>
        <v>12</v>
      </c>
      <c r="R100" s="255" t="s">
        <v>1137</v>
      </c>
      <c r="S100" s="255"/>
      <c r="T100" s="255"/>
      <c r="U100" s="268" t="s">
        <v>1328</v>
      </c>
      <c r="V100" s="235"/>
      <c r="W100" s="246"/>
      <c r="X100" s="246"/>
      <c r="Y100" s="246"/>
      <c r="Z100" s="246"/>
      <c r="AA100" s="246"/>
      <c r="AB100" s="246"/>
      <c r="AC100" s="246"/>
      <c r="AD100" s="246"/>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5"/>
      <c r="BA100" s="235"/>
      <c r="BB100" s="235"/>
      <c r="BC100" s="235"/>
      <c r="BD100" s="235"/>
      <c r="BE100" s="235"/>
      <c r="BF100" s="235"/>
      <c r="BG100" s="235"/>
      <c r="BH100" s="235"/>
      <c r="BI100" s="235"/>
      <c r="BJ100" s="235"/>
      <c r="BK100" s="235"/>
      <c r="BL100" s="235"/>
      <c r="BM100" s="235"/>
    </row>
    <row r="101" spans="1:65" s="20" customFormat="1" ht="25.5" x14ac:dyDescent="0.2">
      <c r="A101" s="255"/>
      <c r="B101" s="255"/>
      <c r="C101" s="252" t="s">
        <v>1451</v>
      </c>
      <c r="D101" s="255" t="s">
        <v>1176</v>
      </c>
      <c r="E101" s="267">
        <v>1</v>
      </c>
      <c r="F101" s="267"/>
      <c r="G101" s="267">
        <v>1</v>
      </c>
      <c r="H101" s="267"/>
      <c r="I101" s="267">
        <v>1</v>
      </c>
      <c r="J101" s="267"/>
      <c r="K101" s="267">
        <v>1</v>
      </c>
      <c r="L101" s="267"/>
      <c r="M101" s="267">
        <v>1</v>
      </c>
      <c r="N101" s="267"/>
      <c r="O101" s="267">
        <v>1</v>
      </c>
      <c r="P101" s="267"/>
      <c r="Q101" s="266">
        <f t="shared" si="4"/>
        <v>6</v>
      </c>
      <c r="R101" s="255" t="s">
        <v>1122</v>
      </c>
      <c r="S101" s="255" t="s">
        <v>1131</v>
      </c>
      <c r="T101" s="255"/>
      <c r="U101" s="268" t="s">
        <v>1328</v>
      </c>
      <c r="V101" s="235"/>
      <c r="W101" s="246"/>
      <c r="X101" s="246"/>
      <c r="Y101" s="246"/>
      <c r="Z101" s="246"/>
      <c r="AA101" s="246"/>
      <c r="AB101" s="246"/>
      <c r="AC101" s="246"/>
      <c r="AD101" s="246"/>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5"/>
      <c r="BA101" s="235"/>
      <c r="BB101" s="235"/>
      <c r="BC101" s="235"/>
      <c r="BD101" s="235"/>
      <c r="BE101" s="235"/>
      <c r="BF101" s="235"/>
      <c r="BG101" s="235"/>
      <c r="BH101" s="235"/>
      <c r="BI101" s="235"/>
      <c r="BJ101" s="235"/>
      <c r="BK101" s="235"/>
      <c r="BL101" s="235"/>
      <c r="BM101" s="235"/>
    </row>
    <row r="102" spans="1:65" s="20" customFormat="1" ht="38.25" x14ac:dyDescent="0.2">
      <c r="A102" s="255"/>
      <c r="B102" s="255"/>
      <c r="C102" s="252" t="s">
        <v>1452</v>
      </c>
      <c r="D102" s="255" t="s">
        <v>1177</v>
      </c>
      <c r="E102" s="267"/>
      <c r="F102" s="267"/>
      <c r="G102" s="267">
        <v>1</v>
      </c>
      <c r="H102" s="267"/>
      <c r="I102" s="267"/>
      <c r="J102" s="267">
        <v>1</v>
      </c>
      <c r="K102" s="267"/>
      <c r="L102" s="267"/>
      <c r="M102" s="267">
        <v>1</v>
      </c>
      <c r="N102" s="267"/>
      <c r="O102" s="267"/>
      <c r="P102" s="267">
        <v>1</v>
      </c>
      <c r="Q102" s="266">
        <f t="shared" si="4"/>
        <v>4</v>
      </c>
      <c r="R102" s="255" t="s">
        <v>1121</v>
      </c>
      <c r="S102" s="255"/>
      <c r="T102" s="255"/>
      <c r="U102" s="268" t="s">
        <v>1327</v>
      </c>
      <c r="V102" s="235"/>
      <c r="W102" s="246"/>
      <c r="X102" s="246"/>
      <c r="Y102" s="246"/>
      <c r="Z102" s="246"/>
      <c r="AA102" s="246"/>
      <c r="AB102" s="246"/>
      <c r="AC102" s="246"/>
      <c r="AD102" s="246"/>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5"/>
      <c r="BA102" s="235"/>
      <c r="BB102" s="235"/>
      <c r="BC102" s="235"/>
      <c r="BD102" s="235"/>
      <c r="BE102" s="235"/>
      <c r="BF102" s="235"/>
      <c r="BG102" s="235"/>
      <c r="BH102" s="235"/>
      <c r="BI102" s="235"/>
      <c r="BJ102" s="235"/>
      <c r="BK102" s="235"/>
      <c r="BL102" s="235"/>
      <c r="BM102" s="235"/>
    </row>
    <row r="103" spans="1:65" s="20" customFormat="1" ht="25.5" x14ac:dyDescent="0.2">
      <c r="A103" s="255"/>
      <c r="B103" s="255" t="s">
        <v>1278</v>
      </c>
      <c r="C103" s="252" t="s">
        <v>1453</v>
      </c>
      <c r="D103" s="255" t="s">
        <v>1279</v>
      </c>
      <c r="E103" s="267"/>
      <c r="F103" s="267">
        <v>1</v>
      </c>
      <c r="G103" s="267"/>
      <c r="H103" s="267"/>
      <c r="I103" s="267"/>
      <c r="J103" s="267"/>
      <c r="K103" s="267"/>
      <c r="L103" s="267"/>
      <c r="M103" s="267"/>
      <c r="N103" s="267"/>
      <c r="O103" s="267"/>
      <c r="P103" s="267"/>
      <c r="Q103" s="266">
        <f t="shared" si="4"/>
        <v>1</v>
      </c>
      <c r="R103" s="255" t="s">
        <v>1125</v>
      </c>
      <c r="S103" s="255"/>
      <c r="T103" s="255"/>
      <c r="U103" s="268" t="s">
        <v>1339</v>
      </c>
      <c r="V103" s="235"/>
      <c r="W103" s="246"/>
      <c r="X103" s="246"/>
      <c r="Y103" s="246"/>
      <c r="Z103" s="246"/>
      <c r="AA103" s="246"/>
      <c r="AB103" s="246"/>
      <c r="AC103" s="246"/>
      <c r="AD103" s="246"/>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5"/>
      <c r="BA103" s="235"/>
      <c r="BB103" s="235"/>
      <c r="BC103" s="235"/>
      <c r="BD103" s="235"/>
      <c r="BE103" s="235"/>
      <c r="BF103" s="235"/>
      <c r="BG103" s="235"/>
      <c r="BH103" s="235"/>
      <c r="BI103" s="235"/>
      <c r="BJ103" s="235"/>
      <c r="BK103" s="235"/>
      <c r="BL103" s="235"/>
      <c r="BM103" s="235"/>
    </row>
    <row r="104" spans="1:65" s="20" customFormat="1" ht="38.25" x14ac:dyDescent="0.2">
      <c r="A104" s="255"/>
      <c r="B104" s="255"/>
      <c r="C104" s="252" t="s">
        <v>1454</v>
      </c>
      <c r="D104" s="255" t="s">
        <v>1280</v>
      </c>
      <c r="E104" s="267"/>
      <c r="F104" s="267"/>
      <c r="G104" s="267"/>
      <c r="H104" s="267"/>
      <c r="I104" s="267">
        <v>1</v>
      </c>
      <c r="J104" s="267"/>
      <c r="K104" s="267"/>
      <c r="L104" s="267">
        <v>1</v>
      </c>
      <c r="M104" s="267"/>
      <c r="N104" s="267"/>
      <c r="O104" s="267">
        <v>1</v>
      </c>
      <c r="P104" s="267"/>
      <c r="Q104" s="266">
        <f t="shared" si="4"/>
        <v>3</v>
      </c>
      <c r="R104" s="255" t="s">
        <v>1121</v>
      </c>
      <c r="S104" s="255"/>
      <c r="T104" s="255"/>
      <c r="U104" s="268" t="s">
        <v>1339</v>
      </c>
      <c r="V104" s="235"/>
      <c r="W104" s="246"/>
      <c r="X104" s="246"/>
      <c r="Y104" s="246"/>
      <c r="Z104" s="246"/>
      <c r="AA104" s="246"/>
      <c r="AB104" s="246"/>
      <c r="AC104" s="246"/>
      <c r="AD104" s="246"/>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5"/>
      <c r="BA104" s="235"/>
      <c r="BB104" s="235"/>
      <c r="BC104" s="235"/>
      <c r="BD104" s="235"/>
      <c r="BE104" s="235"/>
      <c r="BF104" s="235"/>
      <c r="BG104" s="235"/>
      <c r="BH104" s="235"/>
      <c r="BI104" s="235"/>
      <c r="BJ104" s="235"/>
      <c r="BK104" s="235"/>
      <c r="BL104" s="235"/>
      <c r="BM104" s="235"/>
    </row>
    <row r="105" spans="1:65" s="20" customFormat="1" ht="38.25" x14ac:dyDescent="0.2">
      <c r="A105" s="255"/>
      <c r="B105" s="255" t="s">
        <v>1281</v>
      </c>
      <c r="C105" s="254" t="s">
        <v>1455</v>
      </c>
      <c r="D105" s="255" t="s">
        <v>1282</v>
      </c>
      <c r="E105" s="267"/>
      <c r="F105" s="267"/>
      <c r="G105" s="267"/>
      <c r="H105" s="267"/>
      <c r="I105" s="267"/>
      <c r="J105" s="267"/>
      <c r="K105" s="267"/>
      <c r="L105" s="267"/>
      <c r="M105" s="267"/>
      <c r="N105" s="267"/>
      <c r="O105" s="267">
        <v>1</v>
      </c>
      <c r="P105" s="267"/>
      <c r="Q105" s="266">
        <f>SUM(E105:P105)</f>
        <v>1</v>
      </c>
      <c r="R105" s="255" t="s">
        <v>1125</v>
      </c>
      <c r="S105" s="255"/>
      <c r="T105" s="255"/>
      <c r="U105" s="268" t="s">
        <v>1326</v>
      </c>
      <c r="V105" s="235"/>
      <c r="W105" s="246"/>
      <c r="X105" s="246"/>
      <c r="Y105" s="246"/>
      <c r="Z105" s="246"/>
      <c r="AA105" s="246"/>
      <c r="AB105" s="246"/>
      <c r="AC105" s="246"/>
      <c r="AD105" s="246"/>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row>
    <row r="106" spans="1:65" s="20" customFormat="1" ht="38.25" x14ac:dyDescent="0.2">
      <c r="A106" s="255"/>
      <c r="B106" s="255"/>
      <c r="C106" s="254" t="s">
        <v>1456</v>
      </c>
      <c r="D106" s="255" t="s">
        <v>1283</v>
      </c>
      <c r="E106" s="267"/>
      <c r="F106" s="267"/>
      <c r="G106" s="267">
        <v>1</v>
      </c>
      <c r="H106" s="267"/>
      <c r="I106" s="267"/>
      <c r="J106" s="267">
        <v>1</v>
      </c>
      <c r="K106" s="267"/>
      <c r="L106" s="267"/>
      <c r="M106" s="267">
        <v>1</v>
      </c>
      <c r="N106" s="267"/>
      <c r="O106" s="267"/>
      <c r="P106" s="267">
        <v>1</v>
      </c>
      <c r="Q106" s="266">
        <f>SUM(E106:P106)</f>
        <v>4</v>
      </c>
      <c r="R106" s="255" t="s">
        <v>1121</v>
      </c>
      <c r="S106" s="255"/>
      <c r="T106" s="255"/>
      <c r="U106" s="268" t="s">
        <v>1326</v>
      </c>
      <c r="V106" s="235"/>
      <c r="W106" s="246"/>
      <c r="X106" s="246"/>
      <c r="Y106" s="246"/>
      <c r="Z106" s="246"/>
      <c r="AA106" s="246"/>
      <c r="AB106" s="246"/>
      <c r="AC106" s="246"/>
      <c r="AD106" s="246"/>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row>
    <row r="107" spans="1:65" s="20" customFormat="1" ht="51" x14ac:dyDescent="0.2">
      <c r="A107" s="255" t="s">
        <v>1167</v>
      </c>
      <c r="B107" s="254" t="s">
        <v>1284</v>
      </c>
      <c r="C107" s="254" t="s">
        <v>1457</v>
      </c>
      <c r="D107" s="254" t="s">
        <v>1285</v>
      </c>
      <c r="E107" s="265"/>
      <c r="F107" s="265"/>
      <c r="G107" s="265">
        <v>1</v>
      </c>
      <c r="H107" s="265"/>
      <c r="I107" s="265"/>
      <c r="J107" s="265">
        <v>1</v>
      </c>
      <c r="K107" s="265"/>
      <c r="L107" s="265"/>
      <c r="M107" s="265">
        <v>1</v>
      </c>
      <c r="N107" s="265"/>
      <c r="O107" s="265"/>
      <c r="P107" s="265">
        <v>1</v>
      </c>
      <c r="Q107" s="266">
        <f t="shared" si="4"/>
        <v>4</v>
      </c>
      <c r="R107" s="255" t="s">
        <v>1137</v>
      </c>
      <c r="S107" s="255"/>
      <c r="T107" s="255"/>
      <c r="U107" s="268" t="s">
        <v>1325</v>
      </c>
      <c r="V107" s="235"/>
      <c r="W107" s="246"/>
      <c r="X107" s="246"/>
      <c r="Y107" s="246"/>
      <c r="Z107" s="246"/>
      <c r="AA107" s="246"/>
      <c r="AB107" s="246"/>
      <c r="AC107" s="246"/>
      <c r="AD107" s="246"/>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c r="BA107" s="235"/>
      <c r="BB107" s="235"/>
      <c r="BC107" s="235"/>
      <c r="BD107" s="235"/>
      <c r="BE107" s="235"/>
      <c r="BF107" s="235"/>
      <c r="BG107" s="235"/>
      <c r="BH107" s="235"/>
      <c r="BI107" s="235"/>
      <c r="BJ107" s="235"/>
      <c r="BK107" s="235"/>
      <c r="BL107" s="235"/>
      <c r="BM107" s="235"/>
    </row>
    <row r="108" spans="1:65" s="20" customFormat="1" ht="25.5" x14ac:dyDescent="0.2">
      <c r="A108" s="255"/>
      <c r="B108" s="255" t="s">
        <v>1286</v>
      </c>
      <c r="C108" s="247" t="s">
        <v>1458</v>
      </c>
      <c r="D108" s="255" t="s">
        <v>1178</v>
      </c>
      <c r="E108" s="267"/>
      <c r="F108" s="267"/>
      <c r="G108" s="267">
        <v>1</v>
      </c>
      <c r="H108" s="267"/>
      <c r="I108" s="267"/>
      <c r="J108" s="267">
        <v>1</v>
      </c>
      <c r="K108" s="267"/>
      <c r="L108" s="267"/>
      <c r="M108" s="267">
        <v>1</v>
      </c>
      <c r="N108" s="267"/>
      <c r="O108" s="267"/>
      <c r="P108" s="267">
        <v>1</v>
      </c>
      <c r="Q108" s="266">
        <f t="shared" si="4"/>
        <v>4</v>
      </c>
      <c r="R108" s="255" t="s">
        <v>1121</v>
      </c>
      <c r="S108" s="255"/>
      <c r="T108" s="255"/>
      <c r="U108" s="268" t="s">
        <v>1324</v>
      </c>
      <c r="V108" s="235"/>
      <c r="W108" s="246"/>
      <c r="X108" s="246"/>
      <c r="Y108" s="246"/>
      <c r="Z108" s="246"/>
      <c r="AA108" s="246"/>
      <c r="AB108" s="246"/>
      <c r="AC108" s="246"/>
      <c r="AD108" s="246"/>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5"/>
      <c r="AZ108" s="235"/>
      <c r="BA108" s="235"/>
      <c r="BB108" s="235"/>
      <c r="BC108" s="235"/>
      <c r="BD108" s="235"/>
      <c r="BE108" s="235"/>
      <c r="BF108" s="235"/>
      <c r="BG108" s="235"/>
      <c r="BH108" s="235"/>
      <c r="BI108" s="235"/>
      <c r="BJ108" s="235"/>
      <c r="BK108" s="235"/>
      <c r="BL108" s="235"/>
      <c r="BM108" s="235"/>
    </row>
    <row r="109" spans="1:65" s="20" customFormat="1" ht="25.5" x14ac:dyDescent="0.2">
      <c r="A109" s="255"/>
      <c r="B109" s="255"/>
      <c r="C109" s="247" t="s">
        <v>1459</v>
      </c>
      <c r="D109" s="254" t="s">
        <v>1179</v>
      </c>
      <c r="E109" s="265"/>
      <c r="F109" s="265"/>
      <c r="G109" s="265">
        <v>1</v>
      </c>
      <c r="H109" s="265"/>
      <c r="I109" s="265"/>
      <c r="J109" s="265">
        <v>1</v>
      </c>
      <c r="K109" s="265"/>
      <c r="L109" s="265"/>
      <c r="M109" s="265">
        <v>1</v>
      </c>
      <c r="N109" s="265"/>
      <c r="O109" s="265"/>
      <c r="P109" s="265">
        <v>1</v>
      </c>
      <c r="Q109" s="266">
        <f t="shared" si="4"/>
        <v>4</v>
      </c>
      <c r="R109" s="255" t="s">
        <v>1121</v>
      </c>
      <c r="S109" s="255"/>
      <c r="T109" s="255"/>
      <c r="U109" s="268" t="s">
        <v>1324</v>
      </c>
      <c r="V109" s="235"/>
      <c r="W109" s="246"/>
      <c r="X109" s="246"/>
      <c r="Y109" s="246"/>
      <c r="Z109" s="246"/>
      <c r="AA109" s="246"/>
      <c r="AB109" s="246"/>
      <c r="AC109" s="246"/>
      <c r="AD109" s="246"/>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5"/>
      <c r="AZ109" s="235"/>
      <c r="BA109" s="235"/>
      <c r="BB109" s="235"/>
      <c r="BC109" s="235"/>
      <c r="BD109" s="235"/>
      <c r="BE109" s="235"/>
      <c r="BF109" s="235"/>
      <c r="BG109" s="235"/>
      <c r="BH109" s="235"/>
      <c r="BI109" s="235"/>
      <c r="BJ109" s="235"/>
      <c r="BK109" s="235"/>
      <c r="BL109" s="235"/>
      <c r="BM109" s="235"/>
    </row>
    <row r="110" spans="1:65" s="20" customFormat="1" ht="25.5" x14ac:dyDescent="0.2">
      <c r="A110" s="255"/>
      <c r="B110" s="255"/>
      <c r="C110" s="252" t="s">
        <v>1460</v>
      </c>
      <c r="D110" s="255" t="s">
        <v>1180</v>
      </c>
      <c r="E110" s="267"/>
      <c r="F110" s="267"/>
      <c r="G110" s="267">
        <v>1</v>
      </c>
      <c r="H110" s="267"/>
      <c r="I110" s="267"/>
      <c r="J110" s="267">
        <v>1</v>
      </c>
      <c r="K110" s="267"/>
      <c r="L110" s="267"/>
      <c r="M110" s="267">
        <v>1</v>
      </c>
      <c r="N110" s="267"/>
      <c r="O110" s="267"/>
      <c r="P110" s="267">
        <v>1</v>
      </c>
      <c r="Q110" s="266">
        <f t="shared" si="4"/>
        <v>4</v>
      </c>
      <c r="R110" s="255" t="s">
        <v>1121</v>
      </c>
      <c r="S110" s="255"/>
      <c r="T110" s="255"/>
      <c r="U110" s="268" t="s">
        <v>1324</v>
      </c>
      <c r="V110" s="235"/>
      <c r="W110" s="246"/>
      <c r="X110" s="246"/>
      <c r="Y110" s="246"/>
      <c r="Z110" s="246"/>
      <c r="AA110" s="246"/>
      <c r="AB110" s="246"/>
      <c r="AC110" s="246"/>
      <c r="AD110" s="246"/>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5"/>
      <c r="AZ110" s="235"/>
      <c r="BA110" s="235"/>
      <c r="BB110" s="235"/>
      <c r="BC110" s="235"/>
      <c r="BD110" s="235"/>
      <c r="BE110" s="235"/>
      <c r="BF110" s="235"/>
      <c r="BG110" s="235"/>
      <c r="BH110" s="235"/>
      <c r="BI110" s="235"/>
      <c r="BJ110" s="235"/>
      <c r="BK110" s="235"/>
      <c r="BL110" s="235"/>
      <c r="BM110" s="235"/>
    </row>
    <row r="111" spans="1:65" s="20" customFormat="1" ht="25.5" x14ac:dyDescent="0.2">
      <c r="A111" s="255"/>
      <c r="B111" s="255"/>
      <c r="C111" s="252" t="s">
        <v>1461</v>
      </c>
      <c r="D111" s="254" t="s">
        <v>1287</v>
      </c>
      <c r="E111" s="265">
        <v>1</v>
      </c>
      <c r="F111" s="265">
        <v>1</v>
      </c>
      <c r="G111" s="265">
        <v>1</v>
      </c>
      <c r="H111" s="265">
        <v>1</v>
      </c>
      <c r="I111" s="265">
        <v>1</v>
      </c>
      <c r="J111" s="265">
        <v>1</v>
      </c>
      <c r="K111" s="265">
        <v>1</v>
      </c>
      <c r="L111" s="265">
        <v>1</v>
      </c>
      <c r="M111" s="265">
        <v>1</v>
      </c>
      <c r="N111" s="265">
        <v>1</v>
      </c>
      <c r="O111" s="265">
        <v>1</v>
      </c>
      <c r="P111" s="265">
        <v>1</v>
      </c>
      <c r="Q111" s="266">
        <f t="shared" si="4"/>
        <v>12</v>
      </c>
      <c r="R111" s="255"/>
      <c r="S111" s="255"/>
      <c r="T111" s="255" t="s">
        <v>1288</v>
      </c>
      <c r="U111" s="268" t="s">
        <v>1324</v>
      </c>
      <c r="V111" s="235"/>
      <c r="W111" s="246"/>
      <c r="X111" s="246"/>
      <c r="Y111" s="246"/>
      <c r="Z111" s="246"/>
      <c r="AA111" s="246"/>
      <c r="AB111" s="246"/>
      <c r="AC111" s="246"/>
      <c r="AD111" s="246"/>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5"/>
      <c r="AZ111" s="235"/>
      <c r="BA111" s="235"/>
      <c r="BB111" s="235"/>
      <c r="BC111" s="235"/>
      <c r="BD111" s="235"/>
      <c r="BE111" s="235"/>
      <c r="BF111" s="235"/>
      <c r="BG111" s="235"/>
      <c r="BH111" s="235"/>
      <c r="BI111" s="235"/>
      <c r="BJ111" s="235"/>
      <c r="BK111" s="235"/>
      <c r="BL111" s="235"/>
      <c r="BM111" s="235"/>
    </row>
    <row r="112" spans="1:65" s="20" customFormat="1" ht="38.25" x14ac:dyDescent="0.2">
      <c r="A112" s="255"/>
      <c r="B112" s="255"/>
      <c r="C112" s="252" t="s">
        <v>1462</v>
      </c>
      <c r="D112" s="255" t="s">
        <v>1289</v>
      </c>
      <c r="E112" s="267"/>
      <c r="F112" s="267"/>
      <c r="G112" s="267">
        <v>1</v>
      </c>
      <c r="H112" s="267"/>
      <c r="I112" s="267"/>
      <c r="J112" s="267">
        <v>1</v>
      </c>
      <c r="K112" s="267"/>
      <c r="L112" s="267"/>
      <c r="M112" s="267">
        <v>1</v>
      </c>
      <c r="N112" s="267"/>
      <c r="O112" s="267"/>
      <c r="P112" s="267">
        <v>1</v>
      </c>
      <c r="Q112" s="266">
        <f t="shared" si="4"/>
        <v>4</v>
      </c>
      <c r="R112" s="255" t="s">
        <v>1121</v>
      </c>
      <c r="S112" s="255"/>
      <c r="T112" s="255"/>
      <c r="U112" s="268" t="s">
        <v>1323</v>
      </c>
      <c r="V112" s="235"/>
      <c r="W112" s="246"/>
      <c r="X112" s="246"/>
      <c r="Y112" s="246"/>
      <c r="Z112" s="246"/>
      <c r="AA112" s="246"/>
      <c r="AB112" s="246"/>
      <c r="AC112" s="246"/>
      <c r="AD112" s="246"/>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235"/>
      <c r="BC112" s="235"/>
      <c r="BD112" s="235"/>
      <c r="BE112" s="235"/>
      <c r="BF112" s="235"/>
      <c r="BG112" s="235"/>
      <c r="BH112" s="235"/>
      <c r="BI112" s="235"/>
      <c r="BJ112" s="235"/>
      <c r="BK112" s="235"/>
      <c r="BL112" s="235"/>
      <c r="BM112" s="235"/>
    </row>
    <row r="113" spans="1:65" s="20" customFormat="1" ht="25.5" x14ac:dyDescent="0.2">
      <c r="A113" s="255"/>
      <c r="B113" s="255"/>
      <c r="C113" s="252" t="s">
        <v>1463</v>
      </c>
      <c r="D113" s="254" t="s">
        <v>1290</v>
      </c>
      <c r="E113" s="265"/>
      <c r="F113" s="265">
        <v>1</v>
      </c>
      <c r="G113" s="265"/>
      <c r="H113" s="265"/>
      <c r="I113" s="265"/>
      <c r="J113" s="265"/>
      <c r="K113" s="265"/>
      <c r="L113" s="265"/>
      <c r="M113" s="265"/>
      <c r="N113" s="265"/>
      <c r="O113" s="265"/>
      <c r="P113" s="265"/>
      <c r="Q113" s="266">
        <f t="shared" si="4"/>
        <v>1</v>
      </c>
      <c r="R113" s="255" t="s">
        <v>1121</v>
      </c>
      <c r="S113" s="255"/>
      <c r="T113" s="255"/>
      <c r="U113" s="268" t="s">
        <v>1322</v>
      </c>
      <c r="V113" s="235"/>
      <c r="W113" s="246"/>
      <c r="X113" s="246"/>
      <c r="Y113" s="246"/>
      <c r="Z113" s="246"/>
      <c r="AA113" s="246"/>
      <c r="AB113" s="246"/>
      <c r="AC113" s="246"/>
      <c r="AD113" s="246"/>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5"/>
      <c r="BA113" s="235"/>
      <c r="BB113" s="235"/>
      <c r="BC113" s="235"/>
      <c r="BD113" s="235"/>
      <c r="BE113" s="235"/>
      <c r="BF113" s="235"/>
      <c r="BG113" s="235"/>
      <c r="BH113" s="235"/>
      <c r="BI113" s="235"/>
      <c r="BJ113" s="235"/>
      <c r="BK113" s="235"/>
      <c r="BL113" s="235"/>
      <c r="BM113" s="235"/>
    </row>
    <row r="114" spans="1:65" s="20" customFormat="1" ht="25.5" x14ac:dyDescent="0.2">
      <c r="A114" s="255"/>
      <c r="B114" s="255"/>
      <c r="C114" s="254" t="s">
        <v>1464</v>
      </c>
      <c r="D114" s="255" t="s">
        <v>1291</v>
      </c>
      <c r="E114" s="267"/>
      <c r="F114" s="267"/>
      <c r="G114" s="267">
        <v>1</v>
      </c>
      <c r="H114" s="267"/>
      <c r="I114" s="267"/>
      <c r="J114" s="267"/>
      <c r="K114" s="267"/>
      <c r="L114" s="267"/>
      <c r="M114" s="267"/>
      <c r="N114" s="267"/>
      <c r="O114" s="267"/>
      <c r="P114" s="267"/>
      <c r="Q114" s="266">
        <f t="shared" si="4"/>
        <v>1</v>
      </c>
      <c r="R114" s="255" t="s">
        <v>1125</v>
      </c>
      <c r="S114" s="255"/>
      <c r="T114" s="255"/>
      <c r="U114" s="268" t="s">
        <v>1322</v>
      </c>
      <c r="V114" s="235"/>
      <c r="W114" s="246"/>
      <c r="X114" s="246"/>
      <c r="Y114" s="246"/>
      <c r="Z114" s="246"/>
      <c r="AA114" s="246"/>
      <c r="AB114" s="246"/>
      <c r="AC114" s="246"/>
      <c r="AD114" s="246"/>
      <c r="AE114" s="235"/>
      <c r="AF114" s="235"/>
      <c r="AG114" s="235"/>
      <c r="AH114" s="235"/>
      <c r="AI114" s="235"/>
      <c r="AJ114" s="235"/>
      <c r="AK114" s="235"/>
      <c r="AL114" s="235"/>
      <c r="AM114" s="235"/>
      <c r="AN114" s="235"/>
      <c r="AO114" s="235"/>
      <c r="AP114" s="235"/>
      <c r="AQ114" s="235"/>
      <c r="AR114" s="235"/>
      <c r="AS114" s="235"/>
      <c r="AT114" s="235"/>
      <c r="AU114" s="235"/>
      <c r="AV114" s="235"/>
      <c r="AW114" s="235"/>
      <c r="AX114" s="235"/>
      <c r="AY114" s="235"/>
      <c r="AZ114" s="235"/>
      <c r="BA114" s="235"/>
      <c r="BB114" s="235"/>
      <c r="BC114" s="235"/>
      <c r="BD114" s="235"/>
      <c r="BE114" s="235"/>
      <c r="BF114" s="235"/>
      <c r="BG114" s="235"/>
      <c r="BH114" s="235"/>
      <c r="BI114" s="235"/>
      <c r="BJ114" s="235"/>
      <c r="BK114" s="235"/>
      <c r="BL114" s="235"/>
      <c r="BM114" s="235"/>
    </row>
    <row r="115" spans="1:65" s="20" customFormat="1" ht="25.5" x14ac:dyDescent="0.2">
      <c r="A115" s="255"/>
      <c r="B115" s="255"/>
      <c r="C115" s="254" t="s">
        <v>1465</v>
      </c>
      <c r="D115" s="254" t="s">
        <v>1292</v>
      </c>
      <c r="E115" s="265"/>
      <c r="F115" s="265"/>
      <c r="G115" s="265"/>
      <c r="H115" s="265"/>
      <c r="I115" s="265">
        <v>1</v>
      </c>
      <c r="J115" s="265"/>
      <c r="K115" s="265"/>
      <c r="L115" s="265">
        <v>1</v>
      </c>
      <c r="M115" s="265"/>
      <c r="N115" s="265"/>
      <c r="O115" s="265"/>
      <c r="P115" s="265">
        <v>1</v>
      </c>
      <c r="Q115" s="266">
        <f t="shared" si="4"/>
        <v>3</v>
      </c>
      <c r="R115" s="255" t="s">
        <v>1121</v>
      </c>
      <c r="S115" s="255"/>
      <c r="T115" s="255"/>
      <c r="U115" s="268" t="s">
        <v>1322</v>
      </c>
      <c r="V115" s="235"/>
      <c r="W115" s="246"/>
      <c r="X115" s="246"/>
      <c r="Y115" s="246"/>
      <c r="Z115" s="246"/>
      <c r="AA115" s="246"/>
      <c r="AB115" s="246"/>
      <c r="AC115" s="246"/>
      <c r="AD115" s="246"/>
      <c r="AE115" s="235"/>
      <c r="AF115" s="235"/>
      <c r="AG115" s="235"/>
      <c r="AH115" s="235"/>
      <c r="AI115" s="235"/>
      <c r="AJ115" s="235"/>
      <c r="AK115" s="235"/>
      <c r="AL115" s="235"/>
      <c r="AM115" s="235"/>
      <c r="AN115" s="235"/>
      <c r="AO115" s="235"/>
      <c r="AP115" s="235"/>
      <c r="AQ115" s="235"/>
      <c r="AR115" s="235"/>
      <c r="AS115" s="235"/>
      <c r="AT115" s="235"/>
      <c r="AU115" s="235"/>
      <c r="AV115" s="235"/>
      <c r="AW115" s="235"/>
      <c r="AX115" s="235"/>
      <c r="AY115" s="235"/>
      <c r="AZ115" s="235"/>
      <c r="BA115" s="235"/>
      <c r="BB115" s="235"/>
      <c r="BC115" s="235"/>
      <c r="BD115" s="235"/>
      <c r="BE115" s="235"/>
      <c r="BF115" s="235"/>
      <c r="BG115" s="235"/>
      <c r="BH115" s="235"/>
      <c r="BI115" s="235"/>
      <c r="BJ115" s="235"/>
      <c r="BK115" s="235"/>
      <c r="BL115" s="235"/>
      <c r="BM115" s="235"/>
    </row>
    <row r="116" spans="1:65" s="20" customFormat="1" ht="38.25" x14ac:dyDescent="0.2">
      <c r="A116" s="255"/>
      <c r="B116" s="255" t="s">
        <v>1293</v>
      </c>
      <c r="C116" s="254" t="s">
        <v>1466</v>
      </c>
      <c r="D116" s="255" t="s">
        <v>1294</v>
      </c>
      <c r="E116" s="267">
        <v>1</v>
      </c>
      <c r="F116" s="267">
        <v>1</v>
      </c>
      <c r="G116" s="267">
        <v>1</v>
      </c>
      <c r="H116" s="267">
        <v>1</v>
      </c>
      <c r="I116" s="267">
        <v>1</v>
      </c>
      <c r="J116" s="267">
        <v>1</v>
      </c>
      <c r="K116" s="267">
        <v>1</v>
      </c>
      <c r="L116" s="267">
        <v>1</v>
      </c>
      <c r="M116" s="267">
        <v>1</v>
      </c>
      <c r="N116" s="267">
        <v>1</v>
      </c>
      <c r="O116" s="267">
        <v>1</v>
      </c>
      <c r="P116" s="267">
        <v>1</v>
      </c>
      <c r="Q116" s="266">
        <f t="shared" si="4"/>
        <v>12</v>
      </c>
      <c r="R116" s="255" t="s">
        <v>1121</v>
      </c>
      <c r="S116" s="255"/>
      <c r="T116" s="255"/>
      <c r="U116" s="268" t="s">
        <v>1321</v>
      </c>
      <c r="V116" s="235"/>
      <c r="W116" s="246"/>
      <c r="X116" s="246"/>
      <c r="Y116" s="246"/>
      <c r="Z116" s="246"/>
      <c r="AA116" s="246"/>
      <c r="AB116" s="246"/>
      <c r="AC116" s="246"/>
      <c r="AD116" s="246"/>
      <c r="AE116" s="235"/>
      <c r="AF116" s="235"/>
      <c r="AG116" s="235"/>
      <c r="AH116" s="235"/>
      <c r="AI116" s="235"/>
      <c r="AJ116" s="235"/>
      <c r="AK116" s="235"/>
      <c r="AL116" s="235"/>
      <c r="AM116" s="235"/>
      <c r="AN116" s="235"/>
      <c r="AO116" s="235"/>
      <c r="AP116" s="235"/>
      <c r="AQ116" s="235"/>
      <c r="AR116" s="235"/>
      <c r="AS116" s="235"/>
      <c r="AT116" s="235"/>
      <c r="AU116" s="235"/>
      <c r="AV116" s="235"/>
      <c r="AW116" s="235"/>
      <c r="AX116" s="235"/>
      <c r="AY116" s="235"/>
      <c r="AZ116" s="235"/>
      <c r="BA116" s="235"/>
      <c r="BB116" s="235"/>
      <c r="BC116" s="235"/>
      <c r="BD116" s="235"/>
      <c r="BE116" s="235"/>
      <c r="BF116" s="235"/>
      <c r="BG116" s="235"/>
      <c r="BH116" s="235"/>
      <c r="BI116" s="235"/>
      <c r="BJ116" s="235"/>
      <c r="BK116" s="235"/>
      <c r="BL116" s="235"/>
      <c r="BM116" s="235"/>
    </row>
    <row r="117" spans="1:65" s="20" customFormat="1" ht="37.5" customHeight="1" x14ac:dyDescent="0.2">
      <c r="A117" s="255"/>
      <c r="B117" s="255"/>
      <c r="C117" s="247" t="s">
        <v>1467</v>
      </c>
      <c r="D117" s="255" t="s">
        <v>1295</v>
      </c>
      <c r="E117" s="267"/>
      <c r="F117" s="267">
        <v>1</v>
      </c>
      <c r="G117" s="267"/>
      <c r="H117" s="267"/>
      <c r="I117" s="267"/>
      <c r="J117" s="267"/>
      <c r="K117" s="267"/>
      <c r="L117" s="267"/>
      <c r="M117" s="267"/>
      <c r="N117" s="267"/>
      <c r="O117" s="267"/>
      <c r="P117" s="267"/>
      <c r="Q117" s="266">
        <f t="shared" si="4"/>
        <v>1</v>
      </c>
      <c r="R117" s="255" t="s">
        <v>1125</v>
      </c>
      <c r="S117" s="255"/>
      <c r="T117" s="255"/>
      <c r="U117" s="268" t="s">
        <v>1321</v>
      </c>
      <c r="V117" s="235"/>
      <c r="W117" s="246"/>
      <c r="X117" s="246"/>
      <c r="Y117" s="246"/>
      <c r="Z117" s="246"/>
      <c r="AA117" s="246"/>
      <c r="AB117" s="246"/>
      <c r="AC117" s="246"/>
      <c r="AD117" s="246"/>
      <c r="AE117" s="235"/>
      <c r="AF117" s="235"/>
      <c r="AG117" s="235"/>
      <c r="AH117" s="235"/>
      <c r="AI117" s="235"/>
      <c r="AJ117" s="235"/>
      <c r="AK117" s="235"/>
      <c r="AL117" s="235"/>
      <c r="AM117" s="235"/>
      <c r="AN117" s="235"/>
      <c r="AO117" s="235"/>
      <c r="AP117" s="235"/>
      <c r="AQ117" s="235"/>
      <c r="AR117" s="235"/>
      <c r="AS117" s="235"/>
      <c r="AT117" s="235"/>
      <c r="AU117" s="235"/>
      <c r="AV117" s="235"/>
      <c r="AW117" s="235"/>
      <c r="AX117" s="235"/>
      <c r="AY117" s="235"/>
      <c r="AZ117" s="235"/>
      <c r="BA117" s="235"/>
      <c r="BB117" s="235"/>
      <c r="BC117" s="235"/>
      <c r="BD117" s="235"/>
      <c r="BE117" s="235"/>
      <c r="BF117" s="235"/>
      <c r="BG117" s="235"/>
      <c r="BH117" s="235"/>
      <c r="BI117" s="235"/>
      <c r="BJ117" s="235"/>
      <c r="BK117" s="235"/>
      <c r="BL117" s="235"/>
      <c r="BM117" s="235"/>
    </row>
    <row r="118" spans="1:65" s="20" customFormat="1" ht="38.25" x14ac:dyDescent="0.2">
      <c r="A118" s="255"/>
      <c r="B118" s="255"/>
      <c r="C118" s="247" t="s">
        <v>1468</v>
      </c>
      <c r="D118" s="255" t="s">
        <v>1296</v>
      </c>
      <c r="E118" s="267"/>
      <c r="F118" s="267"/>
      <c r="G118" s="267">
        <v>1</v>
      </c>
      <c r="H118" s="267"/>
      <c r="I118" s="267"/>
      <c r="J118" s="267">
        <v>1</v>
      </c>
      <c r="K118" s="267"/>
      <c r="L118" s="267"/>
      <c r="M118" s="267">
        <v>1</v>
      </c>
      <c r="N118" s="267"/>
      <c r="O118" s="267"/>
      <c r="P118" s="267">
        <v>1</v>
      </c>
      <c r="Q118" s="266">
        <f t="shared" si="4"/>
        <v>4</v>
      </c>
      <c r="R118" s="255" t="s">
        <v>1121</v>
      </c>
      <c r="S118" s="255"/>
      <c r="T118" s="255"/>
      <c r="U118" s="268" t="s">
        <v>1321</v>
      </c>
      <c r="V118" s="235"/>
      <c r="W118" s="246"/>
      <c r="X118" s="246"/>
      <c r="Y118" s="246"/>
      <c r="Z118" s="246"/>
      <c r="AA118" s="246"/>
      <c r="AB118" s="246"/>
      <c r="AC118" s="246"/>
      <c r="AD118" s="246"/>
      <c r="AE118" s="235"/>
      <c r="AF118" s="235"/>
      <c r="AG118" s="235"/>
      <c r="AH118" s="235"/>
      <c r="AI118" s="235"/>
      <c r="AJ118" s="235"/>
      <c r="AK118" s="235"/>
      <c r="AL118" s="235"/>
      <c r="AM118" s="235"/>
      <c r="AN118" s="235"/>
      <c r="AO118" s="235"/>
      <c r="AP118" s="235"/>
      <c r="AQ118" s="235"/>
      <c r="AR118" s="235"/>
      <c r="AS118" s="235"/>
      <c r="AT118" s="235"/>
      <c r="AU118" s="235"/>
      <c r="AV118" s="235"/>
      <c r="AW118" s="235"/>
      <c r="AX118" s="235"/>
      <c r="AY118" s="235"/>
      <c r="AZ118" s="235"/>
      <c r="BA118" s="235"/>
      <c r="BB118" s="235"/>
      <c r="BC118" s="235"/>
      <c r="BD118" s="235"/>
      <c r="BE118" s="235"/>
      <c r="BF118" s="235"/>
      <c r="BG118" s="235"/>
      <c r="BH118" s="235"/>
      <c r="BI118" s="235"/>
      <c r="BJ118" s="235"/>
      <c r="BK118" s="235"/>
      <c r="BL118" s="235"/>
      <c r="BM118" s="235"/>
    </row>
    <row r="119" spans="1:65" s="203" customFormat="1" x14ac:dyDescent="0.25">
      <c r="A119" s="205"/>
      <c r="B119" s="248"/>
      <c r="C119" s="248"/>
      <c r="D119" s="249"/>
      <c r="E119" s="250">
        <f t="shared" ref="E119:Q119" si="5">SUM(E11:E118)</f>
        <v>21</v>
      </c>
      <c r="F119" s="250">
        <f t="shared" si="5"/>
        <v>27</v>
      </c>
      <c r="G119" s="250">
        <f t="shared" si="5"/>
        <v>65</v>
      </c>
      <c r="H119" s="250">
        <f t="shared" si="5"/>
        <v>24</v>
      </c>
      <c r="I119" s="250">
        <f t="shared" si="5"/>
        <v>24</v>
      </c>
      <c r="J119" s="250">
        <f t="shared" si="5"/>
        <v>67</v>
      </c>
      <c r="K119" s="250">
        <f t="shared" si="5"/>
        <v>23</v>
      </c>
      <c r="L119" s="250">
        <f t="shared" si="5"/>
        <v>28</v>
      </c>
      <c r="M119" s="250">
        <f t="shared" si="5"/>
        <v>63</v>
      </c>
      <c r="N119" s="250">
        <f t="shared" si="5"/>
        <v>22</v>
      </c>
      <c r="O119" s="250">
        <f t="shared" si="5"/>
        <v>26</v>
      </c>
      <c r="P119" s="250">
        <f t="shared" si="5"/>
        <v>64</v>
      </c>
      <c r="Q119" s="250">
        <f t="shared" si="5"/>
        <v>447</v>
      </c>
      <c r="R119" s="276"/>
      <c r="S119" s="276"/>
      <c r="T119" s="276"/>
      <c r="U119" s="268"/>
      <c r="V119" s="234"/>
      <c r="W119" s="209"/>
      <c r="X119" s="209"/>
      <c r="Y119" s="209"/>
      <c r="Z119" s="209"/>
      <c r="AA119" s="244"/>
      <c r="AB119" s="245"/>
      <c r="AC119" s="209"/>
      <c r="AD119" s="209"/>
      <c r="AE119" s="234"/>
      <c r="AF119" s="234"/>
      <c r="AG119" s="234"/>
      <c r="AH119" s="234"/>
      <c r="AI119" s="234"/>
      <c r="AJ119" s="234"/>
      <c r="AK119" s="234"/>
      <c r="AL119" s="234"/>
      <c r="AM119" s="234"/>
      <c r="AN119" s="234"/>
      <c r="AO119" s="234"/>
      <c r="AP119" s="234"/>
      <c r="AQ119" s="234"/>
      <c r="AR119" s="234"/>
      <c r="AS119" s="234"/>
      <c r="AT119" s="234"/>
      <c r="AU119" s="234"/>
      <c r="AV119" s="234"/>
      <c r="AW119" s="234"/>
      <c r="AX119" s="234"/>
      <c r="AY119" s="234"/>
      <c r="AZ119" s="234"/>
      <c r="BA119" s="234"/>
      <c r="BB119" s="234"/>
      <c r="BC119" s="234"/>
      <c r="BD119" s="234"/>
      <c r="BE119" s="234"/>
      <c r="BF119" s="234"/>
      <c r="BG119" s="234"/>
      <c r="BH119" s="234"/>
      <c r="BI119" s="234"/>
      <c r="BJ119" s="234"/>
      <c r="BK119" s="234"/>
      <c r="BL119" s="234"/>
      <c r="BM119" s="234"/>
    </row>
    <row r="120" spans="1:65" s="203" customFormat="1" x14ac:dyDescent="0.25">
      <c r="M120" s="207"/>
      <c r="N120" s="208"/>
      <c r="O120" s="209"/>
      <c r="P120" s="209"/>
      <c r="Q120" s="209"/>
      <c r="R120" s="209"/>
      <c r="S120" s="209"/>
      <c r="T120" s="209"/>
      <c r="U120" s="209"/>
      <c r="V120" s="234"/>
      <c r="W120" s="209"/>
      <c r="X120" s="209"/>
      <c r="Y120" s="209"/>
      <c r="Z120" s="209"/>
      <c r="AA120" s="244"/>
      <c r="AB120" s="245"/>
      <c r="AC120" s="209"/>
      <c r="AD120" s="209"/>
      <c r="AE120" s="234"/>
      <c r="AF120" s="234"/>
      <c r="AG120" s="234"/>
      <c r="AH120" s="234"/>
      <c r="AI120" s="234"/>
      <c r="AJ120" s="234"/>
      <c r="AK120" s="234"/>
      <c r="AL120" s="234"/>
      <c r="AM120" s="234"/>
      <c r="AN120" s="234"/>
      <c r="AO120" s="234"/>
      <c r="AP120" s="234"/>
      <c r="AQ120" s="234"/>
      <c r="AR120" s="234"/>
      <c r="AS120" s="234"/>
      <c r="AT120" s="234"/>
      <c r="AU120" s="234"/>
      <c r="AV120" s="234"/>
      <c r="AW120" s="234"/>
      <c r="AX120" s="234"/>
      <c r="AY120" s="234"/>
      <c r="AZ120" s="234"/>
      <c r="BA120" s="234"/>
      <c r="BB120" s="234"/>
      <c r="BC120" s="234"/>
      <c r="BD120" s="234"/>
      <c r="BE120" s="234"/>
      <c r="BF120" s="234"/>
      <c r="BG120" s="234"/>
      <c r="BH120" s="234"/>
      <c r="BI120" s="234"/>
      <c r="BJ120" s="234"/>
      <c r="BK120" s="234"/>
      <c r="BL120" s="234"/>
      <c r="BM120" s="234"/>
    </row>
    <row r="121" spans="1:65" s="203" customFormat="1" x14ac:dyDescent="0.25">
      <c r="M121" s="207"/>
      <c r="N121" s="208"/>
      <c r="O121" s="209"/>
      <c r="P121" s="209"/>
      <c r="Q121" s="209"/>
      <c r="R121" s="209"/>
      <c r="S121" s="209"/>
      <c r="T121" s="209"/>
      <c r="U121" s="209"/>
      <c r="V121" s="234"/>
      <c r="W121" s="209"/>
      <c r="X121" s="209"/>
      <c r="Y121" s="209"/>
      <c r="Z121" s="209"/>
      <c r="AA121" s="244"/>
      <c r="AB121" s="245"/>
      <c r="AC121" s="209"/>
      <c r="AD121" s="209"/>
      <c r="AE121" s="234"/>
      <c r="AF121" s="234"/>
      <c r="AG121" s="234"/>
      <c r="AH121" s="234"/>
      <c r="AI121" s="234"/>
      <c r="AJ121" s="234"/>
      <c r="AK121" s="234"/>
      <c r="AL121" s="234"/>
      <c r="AM121" s="234"/>
      <c r="AN121" s="234"/>
      <c r="AO121" s="234"/>
      <c r="AP121" s="234"/>
      <c r="AQ121" s="234"/>
      <c r="AR121" s="234"/>
      <c r="AS121" s="234"/>
      <c r="AT121" s="234"/>
      <c r="AU121" s="234"/>
      <c r="AV121" s="234"/>
      <c r="AW121" s="234"/>
      <c r="AX121" s="234"/>
      <c r="AY121" s="234"/>
      <c r="AZ121" s="234"/>
      <c r="BA121" s="234"/>
      <c r="BB121" s="234"/>
      <c r="BC121" s="234"/>
      <c r="BD121" s="234"/>
      <c r="BE121" s="234"/>
      <c r="BF121" s="234"/>
      <c r="BG121" s="234"/>
      <c r="BH121" s="234"/>
      <c r="BI121" s="234"/>
      <c r="BJ121" s="234"/>
      <c r="BK121" s="234"/>
      <c r="BL121" s="234"/>
      <c r="BM121" s="234"/>
    </row>
    <row r="122" spans="1:65" s="203" customFormat="1" x14ac:dyDescent="0.25">
      <c r="M122" s="207"/>
      <c r="N122" s="208"/>
      <c r="O122" s="209"/>
      <c r="P122" s="209"/>
      <c r="Q122" s="209"/>
      <c r="R122" s="209"/>
      <c r="S122" s="209"/>
      <c r="T122" s="209"/>
      <c r="U122" s="209"/>
      <c r="V122" s="234"/>
      <c r="W122" s="209"/>
      <c r="X122" s="209"/>
      <c r="Y122" s="209"/>
      <c r="Z122" s="209"/>
      <c r="AA122" s="244"/>
      <c r="AB122" s="245"/>
      <c r="AC122" s="209"/>
      <c r="AD122" s="209"/>
      <c r="AE122" s="234"/>
      <c r="AF122" s="234"/>
      <c r="AG122" s="234"/>
      <c r="AH122" s="234"/>
      <c r="AI122" s="234"/>
      <c r="AJ122" s="234"/>
      <c r="AK122" s="234"/>
      <c r="AL122" s="234"/>
      <c r="AM122" s="234"/>
      <c r="AN122" s="234"/>
      <c r="AO122" s="234"/>
      <c r="AP122" s="234"/>
      <c r="AQ122" s="234"/>
      <c r="AR122" s="234"/>
      <c r="AS122" s="234"/>
      <c r="AT122" s="234"/>
      <c r="AU122" s="234"/>
      <c r="AV122" s="234"/>
      <c r="AW122" s="234"/>
      <c r="AX122" s="234"/>
      <c r="AY122" s="234"/>
      <c r="AZ122" s="234"/>
      <c r="BA122" s="234"/>
      <c r="BB122" s="234"/>
      <c r="BC122" s="234"/>
      <c r="BD122" s="234"/>
      <c r="BE122" s="234"/>
      <c r="BF122" s="234"/>
      <c r="BG122" s="234"/>
      <c r="BH122" s="234"/>
      <c r="BI122" s="234"/>
      <c r="BJ122" s="234"/>
      <c r="BK122" s="234"/>
      <c r="BL122" s="234"/>
      <c r="BM122" s="234"/>
    </row>
    <row r="123" spans="1:65" s="203" customFormat="1" x14ac:dyDescent="0.25">
      <c r="M123" s="207"/>
      <c r="N123" s="208"/>
      <c r="O123" s="209"/>
      <c r="P123" s="209"/>
      <c r="Q123" s="209"/>
      <c r="R123" s="209"/>
      <c r="S123" s="209"/>
      <c r="T123" s="209"/>
      <c r="U123" s="209"/>
      <c r="V123" s="234"/>
      <c r="W123" s="209"/>
      <c r="X123" s="209"/>
      <c r="Y123" s="209"/>
      <c r="Z123" s="209"/>
      <c r="AA123" s="244"/>
      <c r="AB123" s="245"/>
      <c r="AC123" s="209"/>
      <c r="AD123" s="209"/>
      <c r="AE123" s="234"/>
      <c r="AF123" s="234"/>
      <c r="AG123" s="234"/>
      <c r="AH123" s="234"/>
      <c r="AI123" s="234"/>
      <c r="AJ123" s="234"/>
      <c r="AK123" s="234"/>
      <c r="AL123" s="234"/>
      <c r="AM123" s="234"/>
      <c r="AN123" s="234"/>
      <c r="AO123" s="234"/>
      <c r="AP123" s="234"/>
      <c r="AQ123" s="234"/>
      <c r="AR123" s="234"/>
      <c r="AS123" s="234"/>
      <c r="AT123" s="234"/>
      <c r="AU123" s="234"/>
      <c r="AV123" s="234"/>
      <c r="AW123" s="234"/>
      <c r="AX123" s="234"/>
      <c r="AY123" s="234"/>
      <c r="AZ123" s="234"/>
      <c r="BA123" s="234"/>
      <c r="BB123" s="234"/>
      <c r="BC123" s="234"/>
      <c r="BD123" s="234"/>
      <c r="BE123" s="234"/>
      <c r="BF123" s="234"/>
      <c r="BG123" s="234"/>
      <c r="BH123" s="234"/>
      <c r="BI123" s="234"/>
      <c r="BJ123" s="234"/>
      <c r="BK123" s="234"/>
      <c r="BL123" s="234"/>
      <c r="BM123" s="234"/>
    </row>
    <row r="124" spans="1:65" s="203" customFormat="1" x14ac:dyDescent="0.25">
      <c r="M124" s="207"/>
      <c r="N124" s="208"/>
      <c r="O124" s="209"/>
      <c r="P124" s="209"/>
      <c r="Q124" s="209"/>
      <c r="R124" s="209"/>
      <c r="S124" s="209"/>
      <c r="T124" s="209"/>
      <c r="U124" s="209"/>
      <c r="V124" s="234"/>
      <c r="W124" s="209"/>
      <c r="X124" s="209"/>
      <c r="Y124" s="209"/>
      <c r="Z124" s="209"/>
      <c r="AA124" s="244"/>
      <c r="AB124" s="245"/>
      <c r="AC124" s="209"/>
      <c r="AD124" s="209"/>
      <c r="AE124" s="234"/>
      <c r="AF124" s="234"/>
      <c r="AG124" s="234"/>
      <c r="AH124" s="234"/>
      <c r="AI124" s="234"/>
      <c r="AJ124" s="234"/>
      <c r="AK124" s="234"/>
      <c r="AL124" s="234"/>
      <c r="AM124" s="234"/>
      <c r="AN124" s="234"/>
      <c r="AO124" s="234"/>
      <c r="AP124" s="234"/>
      <c r="AQ124" s="234"/>
      <c r="AR124" s="234"/>
      <c r="AS124" s="234"/>
      <c r="AT124" s="234"/>
      <c r="AU124" s="234"/>
      <c r="AV124" s="234"/>
      <c r="AW124" s="234"/>
      <c r="AX124" s="234"/>
      <c r="AY124" s="234"/>
      <c r="AZ124" s="234"/>
      <c r="BA124" s="234"/>
      <c r="BB124" s="234"/>
      <c r="BC124" s="234"/>
      <c r="BD124" s="234"/>
      <c r="BE124" s="234"/>
      <c r="BF124" s="234"/>
      <c r="BG124" s="234"/>
      <c r="BH124" s="234"/>
      <c r="BI124" s="234"/>
      <c r="BJ124" s="234"/>
      <c r="BK124" s="234"/>
      <c r="BL124" s="234"/>
      <c r="BM124" s="234"/>
    </row>
    <row r="125" spans="1:65" s="203" customFormat="1" x14ac:dyDescent="0.25">
      <c r="M125" s="207"/>
      <c r="N125" s="208"/>
      <c r="O125" s="209"/>
      <c r="P125" s="209"/>
      <c r="Q125" s="209"/>
      <c r="R125" s="209"/>
      <c r="S125" s="209"/>
      <c r="T125" s="209"/>
      <c r="U125" s="209"/>
      <c r="V125" s="234"/>
      <c r="W125" s="209"/>
      <c r="X125" s="209"/>
      <c r="Y125" s="209"/>
      <c r="Z125" s="209"/>
      <c r="AA125" s="244"/>
      <c r="AB125" s="245"/>
      <c r="AC125" s="209"/>
      <c r="AD125" s="209"/>
      <c r="AE125" s="234"/>
      <c r="AF125" s="234"/>
      <c r="AG125" s="234"/>
      <c r="AH125" s="234"/>
      <c r="AI125" s="234"/>
      <c r="AJ125" s="234"/>
      <c r="AK125" s="234"/>
      <c r="AL125" s="234"/>
      <c r="AM125" s="234"/>
      <c r="AN125" s="234"/>
      <c r="AO125" s="234"/>
      <c r="AP125" s="234"/>
      <c r="AQ125" s="234"/>
      <c r="AR125" s="234"/>
      <c r="AS125" s="234"/>
      <c r="AT125" s="234"/>
      <c r="AU125" s="234"/>
      <c r="AV125" s="234"/>
      <c r="AW125" s="234"/>
      <c r="AX125" s="234"/>
      <c r="AY125" s="234"/>
      <c r="AZ125" s="234"/>
      <c r="BA125" s="234"/>
      <c r="BB125" s="234"/>
      <c r="BC125" s="234"/>
      <c r="BD125" s="234"/>
      <c r="BE125" s="234"/>
      <c r="BF125" s="234"/>
      <c r="BG125" s="234"/>
      <c r="BH125" s="234"/>
      <c r="BI125" s="234"/>
      <c r="BJ125" s="234"/>
      <c r="BK125" s="234"/>
      <c r="BL125" s="234"/>
      <c r="BM125" s="234"/>
    </row>
    <row r="126" spans="1:65" s="203" customFormat="1" x14ac:dyDescent="0.25">
      <c r="M126" s="207"/>
      <c r="N126" s="208"/>
      <c r="O126" s="209"/>
      <c r="P126" s="209"/>
      <c r="Q126" s="209"/>
      <c r="R126" s="209"/>
      <c r="S126" s="209"/>
      <c r="T126" s="209"/>
      <c r="U126" s="209"/>
      <c r="V126" s="234"/>
      <c r="W126" s="209"/>
      <c r="X126" s="209"/>
      <c r="Y126" s="209"/>
      <c r="Z126" s="209"/>
      <c r="AA126" s="244"/>
      <c r="AB126" s="245"/>
      <c r="AC126" s="209"/>
      <c r="AD126" s="209"/>
      <c r="AE126" s="234"/>
      <c r="AF126" s="234"/>
      <c r="AG126" s="234"/>
      <c r="AH126" s="234"/>
      <c r="AI126" s="234"/>
      <c r="AJ126" s="234"/>
      <c r="AK126" s="234"/>
      <c r="AL126" s="234"/>
      <c r="AM126" s="234"/>
      <c r="AN126" s="234"/>
      <c r="AO126" s="234"/>
      <c r="AP126" s="234"/>
      <c r="AQ126" s="234"/>
      <c r="AR126" s="234"/>
      <c r="AS126" s="234"/>
      <c r="AT126" s="234"/>
      <c r="AU126" s="234"/>
      <c r="AV126" s="234"/>
      <c r="AW126" s="234"/>
      <c r="AX126" s="234"/>
      <c r="AY126" s="234"/>
      <c r="AZ126" s="234"/>
      <c r="BA126" s="234"/>
      <c r="BB126" s="234"/>
      <c r="BC126" s="234"/>
      <c r="BD126" s="234"/>
      <c r="BE126" s="234"/>
      <c r="BF126" s="234"/>
      <c r="BG126" s="234"/>
      <c r="BH126" s="234"/>
      <c r="BI126" s="234"/>
      <c r="BJ126" s="234"/>
      <c r="BK126" s="234"/>
      <c r="BL126" s="234"/>
      <c r="BM126" s="234"/>
    </row>
    <row r="127" spans="1:65" s="203" customFormat="1" x14ac:dyDescent="0.25">
      <c r="M127" s="207"/>
      <c r="N127" s="208"/>
      <c r="O127" s="209"/>
      <c r="P127" s="209"/>
      <c r="Q127" s="209"/>
      <c r="R127" s="209"/>
      <c r="S127" s="209"/>
      <c r="T127" s="209"/>
      <c r="U127" s="209"/>
      <c r="V127" s="234"/>
      <c r="W127" s="209"/>
      <c r="X127" s="209"/>
      <c r="Y127" s="209"/>
      <c r="Z127" s="209"/>
      <c r="AA127" s="244"/>
      <c r="AB127" s="245"/>
      <c r="AC127" s="209"/>
      <c r="AD127" s="209"/>
      <c r="AE127" s="234"/>
      <c r="AF127" s="234"/>
      <c r="AG127" s="234"/>
      <c r="AH127" s="234"/>
      <c r="AI127" s="234"/>
      <c r="AJ127" s="234"/>
      <c r="AK127" s="234"/>
      <c r="AL127" s="234"/>
      <c r="AM127" s="234"/>
      <c r="AN127" s="234"/>
      <c r="AO127" s="234"/>
      <c r="AP127" s="234"/>
      <c r="AQ127" s="234"/>
      <c r="AR127" s="234"/>
      <c r="AS127" s="234"/>
      <c r="AT127" s="234"/>
      <c r="AU127" s="234"/>
      <c r="AV127" s="234"/>
      <c r="AW127" s="234"/>
      <c r="AX127" s="234"/>
      <c r="AY127" s="234"/>
      <c r="AZ127" s="234"/>
      <c r="BA127" s="234"/>
      <c r="BB127" s="234"/>
      <c r="BC127" s="234"/>
      <c r="BD127" s="234"/>
      <c r="BE127" s="234"/>
      <c r="BF127" s="234"/>
      <c r="BG127" s="234"/>
      <c r="BH127" s="234"/>
      <c r="BI127" s="234"/>
      <c r="BJ127" s="234"/>
      <c r="BK127" s="234"/>
      <c r="BL127" s="234"/>
      <c r="BM127" s="234"/>
    </row>
    <row r="128" spans="1:65" s="203" customFormat="1" x14ac:dyDescent="0.25">
      <c r="M128" s="207"/>
      <c r="N128" s="208"/>
      <c r="O128" s="209"/>
      <c r="P128" s="209"/>
      <c r="Q128" s="209"/>
      <c r="R128" s="209"/>
      <c r="S128" s="209"/>
      <c r="T128" s="209"/>
      <c r="U128" s="209"/>
      <c r="V128" s="234"/>
      <c r="W128" s="209"/>
      <c r="X128" s="209"/>
      <c r="Y128" s="209"/>
      <c r="Z128" s="209"/>
      <c r="AA128" s="244"/>
      <c r="AB128" s="245"/>
      <c r="AC128" s="209"/>
      <c r="AD128" s="209"/>
      <c r="AE128" s="234"/>
      <c r="AF128" s="234"/>
      <c r="AG128" s="234"/>
      <c r="AH128" s="234"/>
      <c r="AI128" s="234"/>
      <c r="AJ128" s="234"/>
      <c r="AK128" s="234"/>
      <c r="AL128" s="234"/>
      <c r="AM128" s="234"/>
      <c r="AN128" s="234"/>
      <c r="AO128" s="234"/>
      <c r="AP128" s="234"/>
      <c r="AQ128" s="234"/>
      <c r="AR128" s="234"/>
      <c r="AS128" s="234"/>
      <c r="AT128" s="234"/>
      <c r="AU128" s="234"/>
      <c r="AV128" s="234"/>
      <c r="AW128" s="234"/>
      <c r="AX128" s="234"/>
      <c r="AY128" s="234"/>
      <c r="AZ128" s="234"/>
      <c r="BA128" s="234"/>
      <c r="BB128" s="234"/>
      <c r="BC128" s="234"/>
      <c r="BD128" s="234"/>
      <c r="BE128" s="234"/>
      <c r="BF128" s="234"/>
      <c r="BG128" s="234"/>
      <c r="BH128" s="234"/>
      <c r="BI128" s="234"/>
      <c r="BJ128" s="234"/>
      <c r="BK128" s="234"/>
      <c r="BL128" s="234"/>
      <c r="BM128" s="234"/>
    </row>
    <row r="129" spans="1:65" s="203" customFormat="1" x14ac:dyDescent="0.25">
      <c r="M129" s="207"/>
      <c r="N129" s="208"/>
      <c r="O129" s="209"/>
      <c r="P129" s="209"/>
      <c r="Q129" s="209"/>
      <c r="R129" s="209"/>
      <c r="S129" s="209"/>
      <c r="T129" s="209"/>
      <c r="U129" s="209"/>
      <c r="V129" s="234"/>
      <c r="W129" s="209"/>
      <c r="X129" s="209"/>
      <c r="Y129" s="209"/>
      <c r="Z129" s="209"/>
      <c r="AA129" s="244"/>
      <c r="AB129" s="245"/>
      <c r="AC129" s="209"/>
      <c r="AD129" s="209"/>
      <c r="AE129" s="234"/>
      <c r="AF129" s="234"/>
      <c r="AG129" s="234"/>
      <c r="AH129" s="234"/>
      <c r="AI129" s="234"/>
      <c r="AJ129" s="234"/>
      <c r="AK129" s="234"/>
      <c r="AL129" s="234"/>
      <c r="AM129" s="234"/>
      <c r="AN129" s="234"/>
      <c r="AO129" s="234"/>
      <c r="AP129" s="234"/>
      <c r="AQ129" s="234"/>
      <c r="AR129" s="234"/>
      <c r="AS129" s="234"/>
      <c r="AT129" s="234"/>
      <c r="AU129" s="234"/>
      <c r="AV129" s="234"/>
      <c r="AW129" s="234"/>
      <c r="AX129" s="234"/>
      <c r="AY129" s="234"/>
      <c r="AZ129" s="234"/>
      <c r="BA129" s="234"/>
      <c r="BB129" s="234"/>
      <c r="BC129" s="234"/>
      <c r="BD129" s="234"/>
      <c r="BE129" s="234"/>
      <c r="BF129" s="234"/>
      <c r="BG129" s="234"/>
      <c r="BH129" s="234"/>
      <c r="BI129" s="234"/>
      <c r="BJ129" s="234"/>
      <c r="BK129" s="234"/>
      <c r="BL129" s="234"/>
      <c r="BM129" s="234"/>
    </row>
    <row r="130" spans="1:65" s="203" customFormat="1" x14ac:dyDescent="0.25">
      <c r="M130" s="207"/>
      <c r="N130" s="208"/>
      <c r="O130" s="209"/>
      <c r="P130" s="209"/>
      <c r="Q130" s="209"/>
      <c r="R130" s="209"/>
      <c r="S130" s="209"/>
      <c r="T130" s="209"/>
      <c r="U130" s="209"/>
      <c r="V130" s="234"/>
      <c r="W130" s="209"/>
      <c r="X130" s="209"/>
      <c r="Y130" s="209"/>
      <c r="Z130" s="209"/>
      <c r="AA130" s="244"/>
      <c r="AB130" s="245"/>
      <c r="AC130" s="209"/>
      <c r="AD130" s="209"/>
      <c r="AE130" s="234"/>
      <c r="AF130" s="234"/>
      <c r="AG130" s="234"/>
      <c r="AH130" s="234"/>
      <c r="AI130" s="234"/>
      <c r="AJ130" s="234"/>
      <c r="AK130" s="234"/>
      <c r="AL130" s="234"/>
      <c r="AM130" s="234"/>
      <c r="AN130" s="234"/>
      <c r="AO130" s="234"/>
      <c r="AP130" s="234"/>
      <c r="AQ130" s="234"/>
      <c r="AR130" s="234"/>
      <c r="AS130" s="234"/>
      <c r="AT130" s="234"/>
      <c r="AU130" s="234"/>
      <c r="AV130" s="234"/>
      <c r="AW130" s="234"/>
      <c r="AX130" s="234"/>
      <c r="AY130" s="234"/>
      <c r="AZ130" s="234"/>
      <c r="BA130" s="234"/>
      <c r="BB130" s="234"/>
      <c r="BC130" s="234"/>
      <c r="BD130" s="234"/>
      <c r="BE130" s="234"/>
      <c r="BF130" s="234"/>
      <c r="BG130" s="234"/>
      <c r="BH130" s="234"/>
      <c r="BI130" s="234"/>
      <c r="BJ130" s="234"/>
      <c r="BK130" s="234"/>
      <c r="BL130" s="234"/>
      <c r="BM130" s="234"/>
    </row>
    <row r="131" spans="1:65" s="201" customFormat="1" x14ac:dyDescent="0.25">
      <c r="K131" s="200"/>
      <c r="L131" s="196"/>
      <c r="M131" s="197"/>
      <c r="N131" s="197"/>
      <c r="O131" s="197"/>
      <c r="P131" s="197"/>
      <c r="Q131" s="197"/>
      <c r="R131" s="197"/>
      <c r="S131" s="197"/>
      <c r="T131" s="197"/>
      <c r="V131" s="233"/>
      <c r="W131" s="197"/>
      <c r="X131" s="197"/>
      <c r="Y131" s="197"/>
      <c r="Z131" s="197"/>
      <c r="AA131" s="197"/>
      <c r="AB131" s="197"/>
      <c r="AC131" s="197"/>
      <c r="AD131" s="197"/>
      <c r="AE131" s="233"/>
      <c r="AF131" s="233"/>
      <c r="AG131" s="233"/>
      <c r="AH131" s="233"/>
      <c r="AI131" s="233"/>
      <c r="AJ131" s="233"/>
      <c r="AK131" s="233"/>
      <c r="AL131" s="233"/>
      <c r="AM131" s="233"/>
      <c r="AN131" s="233"/>
      <c r="AO131" s="233"/>
      <c r="AP131" s="233"/>
      <c r="AQ131" s="233"/>
      <c r="AR131" s="233"/>
      <c r="AS131" s="233"/>
      <c r="AT131" s="233"/>
      <c r="AU131" s="233"/>
      <c r="AV131" s="233"/>
      <c r="AW131" s="233"/>
      <c r="AX131" s="233"/>
      <c r="AY131" s="233"/>
      <c r="AZ131" s="233"/>
      <c r="BA131" s="233"/>
      <c r="BB131" s="233"/>
      <c r="BC131" s="233"/>
      <c r="BD131" s="233"/>
      <c r="BE131" s="233"/>
      <c r="BF131" s="233"/>
      <c r="BG131" s="233"/>
      <c r="BH131" s="233"/>
      <c r="BI131" s="233"/>
      <c r="BJ131" s="233"/>
      <c r="BK131" s="233"/>
      <c r="BL131" s="233"/>
      <c r="BM131" s="233"/>
    </row>
    <row r="132" spans="1:65" s="201" customFormat="1" x14ac:dyDescent="0.25">
      <c r="K132" s="200"/>
      <c r="L132" s="196"/>
      <c r="M132" s="197"/>
      <c r="N132" s="197"/>
      <c r="O132" s="197"/>
      <c r="P132" s="197"/>
      <c r="Q132" s="197"/>
      <c r="R132" s="197"/>
      <c r="S132" s="197"/>
      <c r="T132" s="197"/>
      <c r="V132" s="233"/>
      <c r="W132" s="197"/>
      <c r="X132" s="197"/>
      <c r="Y132" s="197"/>
      <c r="Z132" s="197"/>
      <c r="AA132" s="197"/>
      <c r="AB132" s="197"/>
      <c r="AC132" s="197"/>
      <c r="AD132" s="197"/>
      <c r="AE132" s="233"/>
      <c r="AF132" s="233"/>
      <c r="AG132" s="233"/>
      <c r="AH132" s="233"/>
      <c r="AI132" s="233"/>
      <c r="AJ132" s="233"/>
      <c r="AK132" s="233"/>
      <c r="AL132" s="233"/>
      <c r="AM132" s="233"/>
      <c r="AN132" s="233"/>
      <c r="AO132" s="233"/>
      <c r="AP132" s="233"/>
      <c r="AQ132" s="233"/>
      <c r="AR132" s="233"/>
      <c r="AS132" s="233"/>
      <c r="AT132" s="233"/>
      <c r="AU132" s="233"/>
      <c r="AV132" s="233"/>
      <c r="AW132" s="233"/>
      <c r="AX132" s="233"/>
      <c r="AY132" s="233"/>
      <c r="AZ132" s="233"/>
      <c r="BA132" s="233"/>
      <c r="BB132" s="233"/>
      <c r="BC132" s="233"/>
      <c r="BD132" s="233"/>
      <c r="BE132" s="233"/>
      <c r="BF132" s="233"/>
      <c r="BG132" s="233"/>
      <c r="BH132" s="233"/>
      <c r="BI132" s="233"/>
      <c r="BJ132" s="233"/>
      <c r="BK132" s="233"/>
      <c r="BL132" s="233"/>
      <c r="BM132" s="233"/>
    </row>
    <row r="133" spans="1:65" s="201" customFormat="1" x14ac:dyDescent="0.25">
      <c r="A133" s="256"/>
      <c r="K133" s="200"/>
      <c r="L133" s="196"/>
      <c r="M133" s="197"/>
      <c r="N133" s="197"/>
      <c r="O133" s="197"/>
      <c r="P133" s="197"/>
      <c r="Q133" s="197"/>
      <c r="R133" s="197"/>
      <c r="S133" s="197"/>
      <c r="T133" s="197"/>
      <c r="V133" s="233"/>
      <c r="W133" s="197"/>
      <c r="X133" s="197"/>
      <c r="Y133" s="197"/>
      <c r="Z133" s="197"/>
      <c r="AA133" s="197"/>
      <c r="AB133" s="197"/>
      <c r="AC133" s="197"/>
      <c r="AD133" s="197"/>
      <c r="AE133" s="233"/>
      <c r="AF133" s="233"/>
      <c r="AG133" s="233"/>
      <c r="AH133" s="233"/>
      <c r="AI133" s="233"/>
      <c r="AJ133" s="233"/>
      <c r="AK133" s="233"/>
      <c r="AL133" s="233"/>
      <c r="AM133" s="233"/>
      <c r="AN133" s="233"/>
      <c r="AO133" s="233"/>
      <c r="AP133" s="233"/>
      <c r="AQ133" s="233"/>
      <c r="AR133" s="233"/>
      <c r="AS133" s="233"/>
      <c r="AT133" s="233"/>
      <c r="AU133" s="233"/>
      <c r="AV133" s="233"/>
      <c r="AW133" s="233"/>
      <c r="AX133" s="233"/>
      <c r="AY133" s="233"/>
      <c r="AZ133" s="233"/>
      <c r="BA133" s="233"/>
      <c r="BB133" s="233"/>
      <c r="BC133" s="233"/>
      <c r="BD133" s="233"/>
      <c r="BE133" s="233"/>
      <c r="BF133" s="233"/>
      <c r="BG133" s="233"/>
      <c r="BH133" s="233"/>
      <c r="BI133" s="233"/>
      <c r="BJ133" s="233"/>
      <c r="BK133" s="233"/>
      <c r="BL133" s="233"/>
      <c r="BM133" s="233"/>
    </row>
    <row r="134" spans="1:65" s="201" customFormat="1" hidden="1" x14ac:dyDescent="0.25">
      <c r="A134" s="257" t="s">
        <v>1149</v>
      </c>
      <c r="K134" s="200"/>
      <c r="L134" s="196"/>
      <c r="M134" s="197"/>
      <c r="N134" s="197"/>
      <c r="O134" s="197"/>
      <c r="P134" s="197"/>
      <c r="Q134" s="197"/>
      <c r="R134" s="197"/>
      <c r="S134" s="197"/>
      <c r="T134" s="197"/>
      <c r="V134" s="233"/>
      <c r="W134" s="197"/>
      <c r="X134" s="197"/>
      <c r="Y134" s="197"/>
      <c r="Z134" s="197"/>
      <c r="AA134" s="197"/>
      <c r="AB134" s="197"/>
      <c r="AC134" s="197"/>
      <c r="AD134" s="197"/>
      <c r="AE134" s="233"/>
      <c r="AF134" s="233"/>
      <c r="AG134" s="233"/>
      <c r="AH134" s="233"/>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3"/>
      <c r="BG134" s="233"/>
      <c r="BH134" s="233"/>
      <c r="BI134" s="233"/>
      <c r="BJ134" s="233"/>
      <c r="BK134" s="233"/>
      <c r="BL134" s="233"/>
      <c r="BM134" s="233"/>
    </row>
    <row r="135" spans="1:65" s="201" customFormat="1" hidden="1" x14ac:dyDescent="0.25">
      <c r="A135" s="257" t="s">
        <v>1150</v>
      </c>
      <c r="K135" s="200"/>
      <c r="L135" s="196"/>
      <c r="M135" s="197"/>
      <c r="N135" s="197"/>
      <c r="O135" s="197"/>
      <c r="P135" s="197"/>
      <c r="Q135" s="197"/>
      <c r="R135" s="197"/>
      <c r="S135" s="197"/>
      <c r="T135" s="197"/>
      <c r="V135" s="233"/>
      <c r="W135" s="197"/>
      <c r="X135" s="197"/>
      <c r="Y135" s="197"/>
      <c r="Z135" s="197"/>
      <c r="AA135" s="197"/>
      <c r="AB135" s="197"/>
      <c r="AC135" s="197"/>
      <c r="AD135" s="197"/>
      <c r="AE135" s="233"/>
      <c r="AF135" s="233"/>
      <c r="AG135" s="233"/>
      <c r="AH135" s="233"/>
      <c r="AI135" s="233"/>
      <c r="AJ135" s="233"/>
      <c r="AK135" s="233"/>
      <c r="AL135" s="233"/>
      <c r="AM135" s="233"/>
      <c r="AN135" s="233"/>
      <c r="AO135" s="233"/>
      <c r="AP135" s="233"/>
      <c r="AQ135" s="233"/>
      <c r="AR135" s="233"/>
      <c r="AS135" s="233"/>
      <c r="AT135" s="233"/>
      <c r="AU135" s="233"/>
      <c r="AV135" s="233"/>
      <c r="AW135" s="233"/>
      <c r="AX135" s="233"/>
      <c r="AY135" s="233"/>
      <c r="AZ135" s="233"/>
      <c r="BA135" s="233"/>
      <c r="BB135" s="233"/>
      <c r="BC135" s="233"/>
      <c r="BD135" s="233"/>
      <c r="BE135" s="233"/>
      <c r="BF135" s="233"/>
      <c r="BG135" s="233"/>
      <c r="BH135" s="233"/>
      <c r="BI135" s="233"/>
      <c r="BJ135" s="233"/>
      <c r="BK135" s="233"/>
      <c r="BL135" s="233"/>
      <c r="BM135" s="233"/>
    </row>
    <row r="136" spans="1:65" s="201" customFormat="1" hidden="1" x14ac:dyDescent="0.25">
      <c r="A136" s="257" t="s">
        <v>1151</v>
      </c>
      <c r="K136" s="200"/>
      <c r="L136" s="196"/>
      <c r="M136" s="197"/>
      <c r="N136" s="197"/>
      <c r="O136" s="197"/>
      <c r="P136" s="197"/>
      <c r="Q136" s="197"/>
      <c r="R136" s="197"/>
      <c r="S136" s="197"/>
      <c r="T136" s="197"/>
      <c r="V136" s="233"/>
      <c r="W136" s="197"/>
      <c r="X136" s="197"/>
      <c r="Y136" s="197"/>
      <c r="Z136" s="197"/>
      <c r="AA136" s="197"/>
      <c r="AB136" s="197"/>
      <c r="AC136" s="197"/>
      <c r="AD136" s="197"/>
      <c r="AE136" s="233"/>
      <c r="AF136" s="233"/>
      <c r="AG136" s="233"/>
      <c r="AH136" s="233"/>
      <c r="AI136" s="233"/>
      <c r="AJ136" s="233"/>
      <c r="AK136" s="233"/>
      <c r="AL136" s="233"/>
      <c r="AM136" s="233"/>
      <c r="AN136" s="233"/>
      <c r="AO136" s="233"/>
      <c r="AP136" s="233"/>
      <c r="AQ136" s="233"/>
      <c r="AR136" s="233"/>
      <c r="AS136" s="233"/>
      <c r="AT136" s="233"/>
      <c r="AU136" s="233"/>
      <c r="AV136" s="233"/>
      <c r="AW136" s="233"/>
      <c r="AX136" s="233"/>
      <c r="AY136" s="233"/>
      <c r="AZ136" s="233"/>
      <c r="BA136" s="233"/>
      <c r="BB136" s="233"/>
      <c r="BC136" s="233"/>
      <c r="BD136" s="233"/>
      <c r="BE136" s="233"/>
      <c r="BF136" s="233"/>
      <c r="BG136" s="233"/>
      <c r="BH136" s="233"/>
      <c r="BI136" s="233"/>
      <c r="BJ136" s="233"/>
      <c r="BK136" s="233"/>
      <c r="BL136" s="233"/>
      <c r="BM136" s="233"/>
    </row>
    <row r="137" spans="1:65" s="201" customFormat="1" hidden="1" x14ac:dyDescent="0.25">
      <c r="A137" s="257" t="s">
        <v>1152</v>
      </c>
      <c r="K137" s="200"/>
      <c r="L137" s="196"/>
      <c r="M137" s="197"/>
      <c r="N137" s="197"/>
      <c r="O137" s="197"/>
      <c r="P137" s="197"/>
      <c r="Q137" s="197"/>
      <c r="R137" s="197"/>
      <c r="S137" s="197"/>
      <c r="T137" s="197"/>
      <c r="V137" s="233"/>
      <c r="W137" s="197"/>
      <c r="X137" s="197"/>
      <c r="Y137" s="197"/>
      <c r="Z137" s="197"/>
      <c r="AA137" s="197"/>
      <c r="AB137" s="197"/>
      <c r="AC137" s="197"/>
      <c r="AD137" s="197"/>
      <c r="AE137" s="233"/>
      <c r="AF137" s="233"/>
      <c r="AG137" s="233"/>
      <c r="AH137" s="233"/>
      <c r="AI137" s="233"/>
      <c r="AJ137" s="233"/>
      <c r="AK137" s="233"/>
      <c r="AL137" s="233"/>
      <c r="AM137" s="233"/>
      <c r="AN137" s="233"/>
      <c r="AO137" s="233"/>
      <c r="AP137" s="233"/>
      <c r="AQ137" s="233"/>
      <c r="AR137" s="233"/>
      <c r="AS137" s="233"/>
      <c r="AT137" s="233"/>
      <c r="AU137" s="233"/>
      <c r="AV137" s="233"/>
      <c r="AW137" s="233"/>
      <c r="AX137" s="233"/>
      <c r="AY137" s="233"/>
      <c r="AZ137" s="233"/>
      <c r="BA137" s="233"/>
      <c r="BB137" s="233"/>
      <c r="BC137" s="233"/>
      <c r="BD137" s="233"/>
      <c r="BE137" s="233"/>
      <c r="BF137" s="233"/>
      <c r="BG137" s="233"/>
      <c r="BH137" s="233"/>
      <c r="BI137" s="233"/>
      <c r="BJ137" s="233"/>
      <c r="BK137" s="233"/>
      <c r="BL137" s="233"/>
      <c r="BM137" s="233"/>
    </row>
    <row r="138" spans="1:65" s="201" customFormat="1" hidden="1" x14ac:dyDescent="0.25">
      <c r="A138" s="257" t="s">
        <v>1153</v>
      </c>
      <c r="K138" s="200"/>
      <c r="L138" s="196"/>
      <c r="M138" s="197"/>
      <c r="N138" s="197"/>
      <c r="O138" s="197"/>
      <c r="P138" s="197"/>
      <c r="Q138" s="197"/>
      <c r="R138" s="197"/>
      <c r="S138" s="197"/>
      <c r="T138" s="197"/>
      <c r="V138" s="233"/>
      <c r="W138" s="197"/>
      <c r="X138" s="197"/>
      <c r="Y138" s="197"/>
      <c r="Z138" s="197"/>
      <c r="AA138" s="197"/>
      <c r="AB138" s="197"/>
      <c r="AC138" s="197"/>
      <c r="AD138" s="197"/>
      <c r="AE138" s="233"/>
      <c r="AF138" s="233"/>
      <c r="AG138" s="233"/>
      <c r="AH138" s="233"/>
      <c r="AI138" s="233"/>
      <c r="AJ138" s="233"/>
      <c r="AK138" s="233"/>
      <c r="AL138" s="233"/>
      <c r="AM138" s="233"/>
      <c r="AN138" s="233"/>
      <c r="AO138" s="233"/>
      <c r="AP138" s="233"/>
      <c r="AQ138" s="233"/>
      <c r="AR138" s="233"/>
      <c r="AS138" s="233"/>
      <c r="AT138" s="233"/>
      <c r="AU138" s="233"/>
      <c r="AV138" s="233"/>
      <c r="AW138" s="233"/>
      <c r="AX138" s="233"/>
      <c r="AY138" s="233"/>
      <c r="AZ138" s="233"/>
      <c r="BA138" s="233"/>
      <c r="BB138" s="233"/>
      <c r="BC138" s="233"/>
      <c r="BD138" s="233"/>
      <c r="BE138" s="233"/>
      <c r="BF138" s="233"/>
      <c r="BG138" s="233"/>
      <c r="BH138" s="233"/>
      <c r="BI138" s="233"/>
      <c r="BJ138" s="233"/>
      <c r="BK138" s="233"/>
      <c r="BL138" s="233"/>
      <c r="BM138" s="233"/>
    </row>
    <row r="139" spans="1:65" s="201" customFormat="1" hidden="1" x14ac:dyDescent="0.25">
      <c r="A139" s="257" t="s">
        <v>1154</v>
      </c>
      <c r="K139" s="200"/>
      <c r="L139" s="196"/>
      <c r="M139" s="197"/>
      <c r="N139" s="197"/>
      <c r="O139" s="197"/>
      <c r="P139" s="197"/>
      <c r="Q139" s="197"/>
      <c r="R139" s="197"/>
      <c r="S139" s="197"/>
      <c r="T139" s="197"/>
      <c r="V139" s="233"/>
      <c r="W139" s="197"/>
      <c r="X139" s="197"/>
      <c r="Y139" s="197"/>
      <c r="Z139" s="197"/>
      <c r="AA139" s="197"/>
      <c r="AB139" s="197"/>
      <c r="AC139" s="197"/>
      <c r="AD139" s="197"/>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233"/>
      <c r="BE139" s="233"/>
      <c r="BF139" s="233"/>
      <c r="BG139" s="233"/>
      <c r="BH139" s="233"/>
      <c r="BI139" s="233"/>
      <c r="BJ139" s="233"/>
      <c r="BK139" s="233"/>
      <c r="BL139" s="233"/>
      <c r="BM139" s="233"/>
    </row>
    <row r="140" spans="1:65" s="201" customFormat="1" hidden="1" x14ac:dyDescent="0.25">
      <c r="A140" s="257" t="s">
        <v>1155</v>
      </c>
      <c r="K140" s="200"/>
      <c r="L140" s="196"/>
      <c r="M140" s="197"/>
      <c r="N140" s="197"/>
      <c r="O140" s="197"/>
      <c r="P140" s="197"/>
      <c r="Q140" s="197"/>
      <c r="R140" s="197"/>
      <c r="S140" s="197"/>
      <c r="T140" s="197"/>
      <c r="V140" s="233"/>
      <c r="W140" s="197"/>
      <c r="X140" s="197"/>
      <c r="Y140" s="197"/>
      <c r="Z140" s="197"/>
      <c r="AA140" s="197"/>
      <c r="AB140" s="197"/>
      <c r="AC140" s="197"/>
      <c r="AD140" s="197"/>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233"/>
      <c r="BL140" s="233"/>
      <c r="BM140" s="233"/>
    </row>
    <row r="141" spans="1:65" s="201" customFormat="1" hidden="1" x14ac:dyDescent="0.25">
      <c r="A141" s="257" t="s">
        <v>1156</v>
      </c>
      <c r="K141" s="200"/>
      <c r="L141" s="196"/>
      <c r="M141" s="197"/>
      <c r="N141" s="197"/>
      <c r="O141" s="197"/>
      <c r="P141" s="197"/>
      <c r="Q141" s="197"/>
      <c r="R141" s="197"/>
      <c r="S141" s="197"/>
      <c r="T141" s="197"/>
      <c r="V141" s="233"/>
      <c r="W141" s="197"/>
      <c r="X141" s="197"/>
      <c r="Y141" s="197"/>
      <c r="Z141" s="197"/>
      <c r="AA141" s="197"/>
      <c r="AB141" s="197"/>
      <c r="AC141" s="197"/>
      <c r="AD141" s="197"/>
      <c r="AE141" s="233"/>
      <c r="AF141" s="233"/>
      <c r="AG141" s="233"/>
      <c r="AH141" s="233"/>
      <c r="AI141" s="233"/>
      <c r="AJ141" s="233"/>
      <c r="AK141" s="233"/>
      <c r="AL141" s="233"/>
      <c r="AM141" s="233"/>
      <c r="AN141" s="233"/>
      <c r="AO141" s="233"/>
      <c r="AP141" s="233"/>
      <c r="AQ141" s="233"/>
      <c r="AR141" s="233"/>
      <c r="AS141" s="233"/>
      <c r="AT141" s="233"/>
      <c r="AU141" s="233"/>
      <c r="AV141" s="233"/>
      <c r="AW141" s="233"/>
      <c r="AX141" s="233"/>
      <c r="AY141" s="233"/>
      <c r="AZ141" s="233"/>
      <c r="BA141" s="233"/>
      <c r="BB141" s="233"/>
      <c r="BC141" s="233"/>
      <c r="BD141" s="233"/>
      <c r="BE141" s="233"/>
      <c r="BF141" s="233"/>
      <c r="BG141" s="233"/>
      <c r="BH141" s="233"/>
      <c r="BI141" s="233"/>
      <c r="BJ141" s="233"/>
      <c r="BK141" s="233"/>
      <c r="BL141" s="233"/>
      <c r="BM141" s="233"/>
    </row>
    <row r="142" spans="1:65" s="201" customFormat="1" hidden="1" x14ac:dyDescent="0.25">
      <c r="A142" s="257" t="s">
        <v>1157</v>
      </c>
      <c r="K142" s="200"/>
      <c r="L142" s="196"/>
      <c r="M142" s="197"/>
      <c r="N142" s="197"/>
      <c r="O142" s="197"/>
      <c r="P142" s="197"/>
      <c r="Q142" s="197"/>
      <c r="R142" s="197"/>
      <c r="S142" s="197"/>
      <c r="T142" s="197"/>
      <c r="V142" s="233"/>
      <c r="W142" s="197"/>
      <c r="X142" s="197"/>
      <c r="Y142" s="197"/>
      <c r="Z142" s="197"/>
      <c r="AA142" s="197"/>
      <c r="AB142" s="197"/>
      <c r="AC142" s="197"/>
      <c r="AD142" s="197"/>
      <c r="AE142" s="233"/>
      <c r="AF142" s="233"/>
      <c r="AG142" s="233"/>
      <c r="AH142" s="233"/>
      <c r="AI142" s="233"/>
      <c r="AJ142" s="233"/>
      <c r="AK142" s="233"/>
      <c r="AL142" s="233"/>
      <c r="AM142" s="233"/>
      <c r="AN142" s="233"/>
      <c r="AO142" s="233"/>
      <c r="AP142" s="233"/>
      <c r="AQ142" s="233"/>
      <c r="AR142" s="233"/>
      <c r="AS142" s="233"/>
      <c r="AT142" s="233"/>
      <c r="AU142" s="233"/>
      <c r="AV142" s="233"/>
      <c r="AW142" s="233"/>
      <c r="AX142" s="233"/>
      <c r="AY142" s="233"/>
      <c r="AZ142" s="233"/>
      <c r="BA142" s="233"/>
      <c r="BB142" s="233"/>
      <c r="BC142" s="233"/>
      <c r="BD142" s="233"/>
      <c r="BE142" s="233"/>
      <c r="BF142" s="233"/>
      <c r="BG142" s="233"/>
      <c r="BH142" s="233"/>
      <c r="BI142" s="233"/>
      <c r="BJ142" s="233"/>
      <c r="BK142" s="233"/>
      <c r="BL142" s="233"/>
      <c r="BM142" s="233"/>
    </row>
    <row r="143" spans="1:65" s="201" customFormat="1" hidden="1" x14ac:dyDescent="0.25">
      <c r="A143" s="257" t="s">
        <v>1158</v>
      </c>
      <c r="K143" s="200"/>
      <c r="L143" s="196"/>
      <c r="M143" s="197"/>
      <c r="N143" s="197"/>
      <c r="O143" s="197"/>
      <c r="P143" s="197"/>
      <c r="Q143" s="197"/>
      <c r="R143" s="197"/>
      <c r="S143" s="197"/>
      <c r="T143" s="197"/>
      <c r="V143" s="233"/>
      <c r="W143" s="197"/>
      <c r="X143" s="197"/>
      <c r="Y143" s="197"/>
      <c r="Z143" s="197"/>
      <c r="AA143" s="197"/>
      <c r="AB143" s="197"/>
      <c r="AC143" s="197"/>
      <c r="AD143" s="197"/>
      <c r="AE143" s="233"/>
      <c r="AF143" s="233"/>
      <c r="AG143" s="233"/>
      <c r="AH143" s="233"/>
      <c r="AI143" s="233"/>
      <c r="AJ143" s="233"/>
      <c r="AK143" s="233"/>
      <c r="AL143" s="233"/>
      <c r="AM143" s="233"/>
      <c r="AN143" s="233"/>
      <c r="AO143" s="233"/>
      <c r="AP143" s="233"/>
      <c r="AQ143" s="233"/>
      <c r="AR143" s="233"/>
      <c r="AS143" s="233"/>
      <c r="AT143" s="233"/>
      <c r="AU143" s="233"/>
      <c r="AV143" s="233"/>
      <c r="AW143" s="233"/>
      <c r="AX143" s="233"/>
      <c r="AY143" s="233"/>
      <c r="AZ143" s="233"/>
      <c r="BA143" s="233"/>
      <c r="BB143" s="233"/>
      <c r="BC143" s="233"/>
      <c r="BD143" s="233"/>
      <c r="BE143" s="233"/>
      <c r="BF143" s="233"/>
      <c r="BG143" s="233"/>
      <c r="BH143" s="233"/>
      <c r="BI143" s="233"/>
      <c r="BJ143" s="233"/>
      <c r="BK143" s="233"/>
      <c r="BL143" s="233"/>
      <c r="BM143" s="233"/>
    </row>
    <row r="144" spans="1:65" s="201" customFormat="1" hidden="1" x14ac:dyDescent="0.25">
      <c r="A144" s="257" t="s">
        <v>1159</v>
      </c>
      <c r="K144" s="200"/>
      <c r="L144" s="196"/>
      <c r="M144" s="197"/>
      <c r="N144" s="197"/>
      <c r="O144" s="197"/>
      <c r="P144" s="197"/>
      <c r="Q144" s="197"/>
      <c r="R144" s="197"/>
      <c r="S144" s="197"/>
      <c r="T144" s="197"/>
      <c r="V144" s="233"/>
      <c r="W144" s="197"/>
      <c r="X144" s="197"/>
      <c r="Y144" s="197"/>
      <c r="Z144" s="197"/>
      <c r="AA144" s="197"/>
      <c r="AB144" s="197"/>
      <c r="AC144" s="197"/>
      <c r="AD144" s="197"/>
      <c r="AE144" s="233"/>
      <c r="AF144" s="233"/>
      <c r="AG144" s="233"/>
      <c r="AH144" s="233"/>
      <c r="AI144" s="233"/>
      <c r="AJ144" s="233"/>
      <c r="AK144" s="233"/>
      <c r="AL144" s="233"/>
      <c r="AM144" s="233"/>
      <c r="AN144" s="233"/>
      <c r="AO144" s="233"/>
      <c r="AP144" s="233"/>
      <c r="AQ144" s="233"/>
      <c r="AR144" s="233"/>
      <c r="AS144" s="233"/>
      <c r="AT144" s="233"/>
      <c r="AU144" s="233"/>
      <c r="AV144" s="233"/>
      <c r="AW144" s="233"/>
      <c r="AX144" s="233"/>
      <c r="AY144" s="233"/>
      <c r="AZ144" s="233"/>
      <c r="BA144" s="233"/>
      <c r="BB144" s="233"/>
      <c r="BC144" s="233"/>
      <c r="BD144" s="233"/>
      <c r="BE144" s="233"/>
      <c r="BF144" s="233"/>
      <c r="BG144" s="233"/>
      <c r="BH144" s="233"/>
      <c r="BI144" s="233"/>
      <c r="BJ144" s="233"/>
      <c r="BK144" s="233"/>
      <c r="BL144" s="233"/>
      <c r="BM144" s="233"/>
    </row>
    <row r="145" spans="1:65" s="201" customFormat="1" hidden="1" x14ac:dyDescent="0.25">
      <c r="A145" s="257" t="s">
        <v>1160</v>
      </c>
      <c r="K145" s="200"/>
      <c r="L145" s="196"/>
      <c r="M145" s="197"/>
      <c r="N145" s="197"/>
      <c r="O145" s="197"/>
      <c r="P145" s="197"/>
      <c r="Q145" s="197"/>
      <c r="R145" s="197"/>
      <c r="S145" s="197"/>
      <c r="T145" s="197"/>
      <c r="V145" s="233"/>
      <c r="W145" s="197"/>
      <c r="X145" s="197"/>
      <c r="Y145" s="197"/>
      <c r="Z145" s="197"/>
      <c r="AA145" s="197"/>
      <c r="AB145" s="197"/>
      <c r="AC145" s="197"/>
      <c r="AD145" s="197"/>
      <c r="AE145" s="233"/>
      <c r="AF145" s="233"/>
      <c r="AG145" s="233"/>
      <c r="AH145" s="233"/>
      <c r="AI145" s="233"/>
      <c r="AJ145" s="233"/>
      <c r="AK145" s="233"/>
      <c r="AL145" s="233"/>
      <c r="AM145" s="233"/>
      <c r="AN145" s="233"/>
      <c r="AO145" s="233"/>
      <c r="AP145" s="233"/>
      <c r="AQ145" s="233"/>
      <c r="AR145" s="233"/>
      <c r="AS145" s="233"/>
      <c r="AT145" s="233"/>
      <c r="AU145" s="233"/>
      <c r="AV145" s="233"/>
      <c r="AW145" s="233"/>
      <c r="AX145" s="233"/>
      <c r="AY145" s="233"/>
      <c r="AZ145" s="233"/>
      <c r="BA145" s="233"/>
      <c r="BB145" s="233"/>
      <c r="BC145" s="233"/>
      <c r="BD145" s="233"/>
      <c r="BE145" s="233"/>
      <c r="BF145" s="233"/>
      <c r="BG145" s="233"/>
      <c r="BH145" s="233"/>
      <c r="BI145" s="233"/>
      <c r="BJ145" s="233"/>
      <c r="BK145" s="233"/>
      <c r="BL145" s="233"/>
      <c r="BM145" s="233"/>
    </row>
    <row r="146" spans="1:65" s="201" customFormat="1" hidden="1" x14ac:dyDescent="0.25">
      <c r="A146" s="257" t="s">
        <v>1161</v>
      </c>
      <c r="K146" s="200"/>
      <c r="L146" s="196"/>
      <c r="M146" s="197"/>
      <c r="N146" s="197"/>
      <c r="O146" s="197"/>
      <c r="P146" s="197"/>
      <c r="Q146" s="197"/>
      <c r="R146" s="197"/>
      <c r="S146" s="197"/>
      <c r="T146" s="197"/>
      <c r="V146" s="233"/>
      <c r="W146" s="197"/>
      <c r="X146" s="197"/>
      <c r="Y146" s="197"/>
      <c r="Z146" s="197"/>
      <c r="AA146" s="197"/>
      <c r="AB146" s="197"/>
      <c r="AC146" s="197"/>
      <c r="AD146" s="197"/>
      <c r="AE146" s="233"/>
      <c r="AF146" s="233"/>
      <c r="AG146" s="233"/>
      <c r="AH146" s="233"/>
      <c r="AI146" s="233"/>
      <c r="AJ146" s="233"/>
      <c r="AK146" s="233"/>
      <c r="AL146" s="233"/>
      <c r="AM146" s="233"/>
      <c r="AN146" s="233"/>
      <c r="AO146" s="233"/>
      <c r="AP146" s="233"/>
      <c r="AQ146" s="233"/>
      <c r="AR146" s="233"/>
      <c r="AS146" s="233"/>
      <c r="AT146" s="233"/>
      <c r="AU146" s="233"/>
      <c r="AV146" s="233"/>
      <c r="AW146" s="233"/>
      <c r="AX146" s="233"/>
      <c r="AY146" s="233"/>
      <c r="AZ146" s="233"/>
      <c r="BA146" s="233"/>
      <c r="BB146" s="233"/>
      <c r="BC146" s="233"/>
      <c r="BD146" s="233"/>
      <c r="BE146" s="233"/>
      <c r="BF146" s="233"/>
      <c r="BG146" s="233"/>
      <c r="BH146" s="233"/>
      <c r="BI146" s="233"/>
      <c r="BJ146" s="233"/>
      <c r="BK146" s="233"/>
      <c r="BL146" s="233"/>
      <c r="BM146" s="233"/>
    </row>
    <row r="147" spans="1:65" s="201" customFormat="1" hidden="1" x14ac:dyDescent="0.25">
      <c r="A147" s="257" t="s">
        <v>1162</v>
      </c>
      <c r="K147" s="200"/>
      <c r="L147" s="196"/>
      <c r="M147" s="197"/>
      <c r="N147" s="197"/>
      <c r="O147" s="197"/>
      <c r="P147" s="197"/>
      <c r="Q147" s="197"/>
      <c r="R147" s="197"/>
      <c r="S147" s="197"/>
      <c r="T147" s="197"/>
      <c r="V147" s="233"/>
      <c r="W147" s="197"/>
      <c r="X147" s="197"/>
      <c r="Y147" s="197"/>
      <c r="Z147" s="197"/>
      <c r="AA147" s="197"/>
      <c r="AB147" s="197"/>
      <c r="AC147" s="197"/>
      <c r="AD147" s="197"/>
      <c r="AE147" s="233"/>
      <c r="AF147" s="233"/>
      <c r="AG147" s="233"/>
      <c r="AH147" s="233"/>
      <c r="AI147" s="233"/>
      <c r="AJ147" s="233"/>
      <c r="AK147" s="233"/>
      <c r="AL147" s="233"/>
      <c r="AM147" s="233"/>
      <c r="AN147" s="233"/>
      <c r="AO147" s="233"/>
      <c r="AP147" s="233"/>
      <c r="AQ147" s="233"/>
      <c r="AR147" s="233"/>
      <c r="AS147" s="233"/>
      <c r="AT147" s="233"/>
      <c r="AU147" s="233"/>
      <c r="AV147" s="233"/>
      <c r="AW147" s="233"/>
      <c r="AX147" s="233"/>
      <c r="AY147" s="233"/>
      <c r="AZ147" s="233"/>
      <c r="BA147" s="233"/>
      <c r="BB147" s="233"/>
      <c r="BC147" s="233"/>
      <c r="BD147" s="233"/>
      <c r="BE147" s="233"/>
      <c r="BF147" s="233"/>
      <c r="BG147" s="233"/>
      <c r="BH147" s="233"/>
      <c r="BI147" s="233"/>
      <c r="BJ147" s="233"/>
      <c r="BK147" s="233"/>
      <c r="BL147" s="233"/>
      <c r="BM147" s="233"/>
    </row>
    <row r="148" spans="1:65" s="201" customFormat="1" hidden="1" x14ac:dyDescent="0.25">
      <c r="A148" s="257" t="s">
        <v>1163</v>
      </c>
      <c r="K148" s="200"/>
      <c r="L148" s="196"/>
      <c r="M148" s="197"/>
      <c r="N148" s="197"/>
      <c r="O148" s="197"/>
      <c r="P148" s="197"/>
      <c r="Q148" s="197"/>
      <c r="R148" s="197"/>
      <c r="S148" s="197"/>
      <c r="T148" s="197"/>
      <c r="V148" s="233"/>
      <c r="W148" s="197"/>
      <c r="X148" s="197"/>
      <c r="Y148" s="197"/>
      <c r="Z148" s="197"/>
      <c r="AA148" s="197"/>
      <c r="AB148" s="197"/>
      <c r="AC148" s="197"/>
      <c r="AD148" s="197"/>
      <c r="AE148" s="233"/>
      <c r="AF148" s="233"/>
      <c r="AG148" s="233"/>
      <c r="AH148" s="233"/>
      <c r="AI148" s="233"/>
      <c r="AJ148" s="233"/>
      <c r="AK148" s="233"/>
      <c r="AL148" s="233"/>
      <c r="AM148" s="233"/>
      <c r="AN148" s="233"/>
      <c r="AO148" s="233"/>
      <c r="AP148" s="233"/>
      <c r="AQ148" s="233"/>
      <c r="AR148" s="233"/>
      <c r="AS148" s="233"/>
      <c r="AT148" s="233"/>
      <c r="AU148" s="233"/>
      <c r="AV148" s="233"/>
      <c r="AW148" s="233"/>
      <c r="AX148" s="233"/>
      <c r="AY148" s="233"/>
      <c r="AZ148" s="233"/>
      <c r="BA148" s="233"/>
      <c r="BB148" s="233"/>
      <c r="BC148" s="233"/>
      <c r="BD148" s="233"/>
      <c r="BE148" s="233"/>
      <c r="BF148" s="233"/>
      <c r="BG148" s="233"/>
      <c r="BH148" s="233"/>
      <c r="BI148" s="233"/>
      <c r="BJ148" s="233"/>
      <c r="BK148" s="233"/>
      <c r="BL148" s="233"/>
      <c r="BM148" s="233"/>
    </row>
    <row r="149" spans="1:65" s="201" customFormat="1" hidden="1" x14ac:dyDescent="0.25">
      <c r="A149" s="257" t="s">
        <v>1164</v>
      </c>
      <c r="K149" s="200"/>
      <c r="L149" s="196"/>
      <c r="M149" s="197"/>
      <c r="N149" s="197"/>
      <c r="O149" s="197"/>
      <c r="P149" s="197"/>
      <c r="Q149" s="197"/>
      <c r="R149" s="197"/>
      <c r="S149" s="197"/>
      <c r="T149" s="197"/>
      <c r="V149" s="233"/>
      <c r="W149" s="197"/>
      <c r="X149" s="197"/>
      <c r="Y149" s="197"/>
      <c r="Z149" s="197"/>
      <c r="AA149" s="197"/>
      <c r="AB149" s="197"/>
      <c r="AC149" s="197"/>
      <c r="AD149" s="197"/>
      <c r="AE149" s="233"/>
      <c r="AF149" s="233"/>
      <c r="AG149" s="233"/>
      <c r="AH149" s="233"/>
      <c r="AI149" s="233"/>
      <c r="AJ149" s="233"/>
      <c r="AK149" s="233"/>
      <c r="AL149" s="233"/>
      <c r="AM149" s="233"/>
      <c r="AN149" s="233"/>
      <c r="AO149" s="233"/>
      <c r="AP149" s="233"/>
      <c r="AQ149" s="233"/>
      <c r="AR149" s="233"/>
      <c r="AS149" s="233"/>
      <c r="AT149" s="233"/>
      <c r="AU149" s="233"/>
      <c r="AV149" s="233"/>
      <c r="AW149" s="233"/>
      <c r="AX149" s="233"/>
      <c r="AY149" s="233"/>
      <c r="AZ149" s="233"/>
      <c r="BA149" s="233"/>
      <c r="BB149" s="233"/>
      <c r="BC149" s="233"/>
      <c r="BD149" s="233"/>
      <c r="BE149" s="233"/>
      <c r="BF149" s="233"/>
      <c r="BG149" s="233"/>
      <c r="BH149" s="233"/>
      <c r="BI149" s="233"/>
      <c r="BJ149" s="233"/>
      <c r="BK149" s="233"/>
      <c r="BL149" s="233"/>
      <c r="BM149" s="233"/>
    </row>
    <row r="150" spans="1:65" s="201" customFormat="1" hidden="1" x14ac:dyDescent="0.25">
      <c r="A150" s="257" t="s">
        <v>1165</v>
      </c>
      <c r="K150" s="200"/>
      <c r="L150" s="196"/>
      <c r="M150" s="197"/>
      <c r="N150" s="197"/>
      <c r="O150" s="197"/>
      <c r="P150" s="197"/>
      <c r="Q150" s="197"/>
      <c r="R150" s="197"/>
      <c r="S150" s="197"/>
      <c r="T150" s="197"/>
      <c r="V150" s="233"/>
      <c r="W150" s="197"/>
      <c r="X150" s="197"/>
      <c r="Y150" s="197"/>
      <c r="Z150" s="197"/>
      <c r="AA150" s="197"/>
      <c r="AB150" s="197"/>
      <c r="AC150" s="197"/>
      <c r="AD150" s="197"/>
      <c r="AE150" s="233"/>
      <c r="AF150" s="233"/>
      <c r="AG150" s="233"/>
      <c r="AH150" s="233"/>
      <c r="AI150" s="233"/>
      <c r="AJ150" s="233"/>
      <c r="AK150" s="233"/>
      <c r="AL150" s="233"/>
      <c r="AM150" s="233"/>
      <c r="AN150" s="233"/>
      <c r="AO150" s="233"/>
      <c r="AP150" s="233"/>
      <c r="AQ150" s="233"/>
      <c r="AR150" s="233"/>
      <c r="AS150" s="233"/>
      <c r="AT150" s="233"/>
      <c r="AU150" s="233"/>
      <c r="AV150" s="233"/>
      <c r="AW150" s="233"/>
      <c r="AX150" s="233"/>
      <c r="AY150" s="233"/>
      <c r="AZ150" s="233"/>
      <c r="BA150" s="233"/>
      <c r="BB150" s="233"/>
      <c r="BC150" s="233"/>
      <c r="BD150" s="233"/>
      <c r="BE150" s="233"/>
      <c r="BF150" s="233"/>
      <c r="BG150" s="233"/>
      <c r="BH150" s="233"/>
      <c r="BI150" s="233"/>
      <c r="BJ150" s="233"/>
      <c r="BK150" s="233"/>
      <c r="BL150" s="233"/>
      <c r="BM150" s="233"/>
    </row>
    <row r="151" spans="1:65" s="201" customFormat="1" hidden="1" x14ac:dyDescent="0.25">
      <c r="A151" s="257" t="s">
        <v>1166</v>
      </c>
      <c r="K151" s="200"/>
      <c r="L151" s="196"/>
      <c r="M151" s="197"/>
      <c r="N151" s="197"/>
      <c r="O151" s="197"/>
      <c r="P151" s="197"/>
      <c r="Q151" s="197"/>
      <c r="R151" s="197"/>
      <c r="S151" s="197"/>
      <c r="T151" s="197"/>
      <c r="V151" s="233"/>
      <c r="W151" s="197"/>
      <c r="X151" s="197"/>
      <c r="Y151" s="197"/>
      <c r="Z151" s="197"/>
      <c r="AA151" s="197"/>
      <c r="AB151" s="197"/>
      <c r="AC151" s="197"/>
      <c r="AD151" s="197"/>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C151" s="233"/>
      <c r="BD151" s="233"/>
      <c r="BE151" s="233"/>
      <c r="BF151" s="233"/>
      <c r="BG151" s="233"/>
      <c r="BH151" s="233"/>
      <c r="BI151" s="233"/>
      <c r="BJ151" s="233"/>
      <c r="BK151" s="233"/>
      <c r="BL151" s="233"/>
      <c r="BM151" s="233"/>
    </row>
    <row r="152" spans="1:65" s="201" customFormat="1" hidden="1" x14ac:dyDescent="0.25">
      <c r="A152" s="257" t="s">
        <v>1167</v>
      </c>
      <c r="K152" s="200"/>
      <c r="L152" s="196"/>
      <c r="M152" s="197"/>
      <c r="N152" s="197"/>
      <c r="O152" s="197"/>
      <c r="P152" s="197"/>
      <c r="Q152" s="197"/>
      <c r="R152" s="197"/>
      <c r="S152" s="197"/>
      <c r="T152" s="197"/>
      <c r="V152" s="233"/>
      <c r="W152" s="197"/>
      <c r="X152" s="197"/>
      <c r="Y152" s="197"/>
      <c r="Z152" s="197"/>
      <c r="AA152" s="197"/>
      <c r="AB152" s="197"/>
      <c r="AC152" s="197"/>
      <c r="AD152" s="197"/>
      <c r="AE152" s="233"/>
      <c r="AF152" s="233"/>
      <c r="AG152" s="233"/>
      <c r="AH152" s="233"/>
      <c r="AI152" s="233"/>
      <c r="AJ152" s="233"/>
      <c r="AK152" s="233"/>
      <c r="AL152" s="233"/>
      <c r="AM152" s="233"/>
      <c r="AN152" s="233"/>
      <c r="AO152" s="233"/>
      <c r="AP152" s="233"/>
      <c r="AQ152" s="233"/>
      <c r="AR152" s="233"/>
      <c r="AS152" s="233"/>
      <c r="AT152" s="233"/>
      <c r="AU152" s="233"/>
      <c r="AV152" s="233"/>
      <c r="AW152" s="233"/>
      <c r="AX152" s="233"/>
      <c r="AY152" s="233"/>
      <c r="AZ152" s="233"/>
      <c r="BA152" s="233"/>
      <c r="BB152" s="233"/>
      <c r="BC152" s="233"/>
      <c r="BD152" s="233"/>
      <c r="BE152" s="233"/>
      <c r="BF152" s="233"/>
      <c r="BG152" s="233"/>
      <c r="BH152" s="233"/>
      <c r="BI152" s="233"/>
      <c r="BJ152" s="233"/>
      <c r="BK152" s="233"/>
      <c r="BL152" s="233"/>
      <c r="BM152" s="233"/>
    </row>
    <row r="153" spans="1:65" s="201" customFormat="1" hidden="1" x14ac:dyDescent="0.25">
      <c r="A153" s="257" t="s">
        <v>1168</v>
      </c>
      <c r="K153" s="200"/>
      <c r="L153" s="196"/>
      <c r="M153" s="197"/>
      <c r="N153" s="197"/>
      <c r="O153" s="197"/>
      <c r="P153" s="197"/>
      <c r="Q153" s="197"/>
      <c r="R153" s="197"/>
      <c r="S153" s="197"/>
      <c r="T153" s="197"/>
      <c r="V153" s="233"/>
      <c r="W153" s="197"/>
      <c r="X153" s="197"/>
      <c r="Y153" s="197"/>
      <c r="Z153" s="197"/>
      <c r="AA153" s="197"/>
      <c r="AB153" s="197"/>
      <c r="AC153" s="197"/>
      <c r="AD153" s="197"/>
      <c r="AE153" s="233"/>
      <c r="AF153" s="233"/>
      <c r="AG153" s="233"/>
      <c r="AH153" s="233"/>
      <c r="AI153" s="233"/>
      <c r="AJ153" s="233"/>
      <c r="AK153" s="233"/>
      <c r="AL153" s="233"/>
      <c r="AM153" s="233"/>
      <c r="AN153" s="233"/>
      <c r="AO153" s="233"/>
      <c r="AP153" s="233"/>
      <c r="AQ153" s="233"/>
      <c r="AR153" s="233"/>
      <c r="AS153" s="233"/>
      <c r="AT153" s="233"/>
      <c r="AU153" s="233"/>
      <c r="AV153" s="233"/>
      <c r="AW153" s="233"/>
      <c r="AX153" s="233"/>
      <c r="AY153" s="233"/>
      <c r="AZ153" s="233"/>
      <c r="BA153" s="233"/>
      <c r="BB153" s="233"/>
      <c r="BC153" s="233"/>
      <c r="BD153" s="233"/>
      <c r="BE153" s="233"/>
      <c r="BF153" s="233"/>
      <c r="BG153" s="233"/>
      <c r="BH153" s="233"/>
      <c r="BI153" s="233"/>
      <c r="BJ153" s="233"/>
      <c r="BK153" s="233"/>
      <c r="BL153" s="233"/>
      <c r="BM153" s="233"/>
    </row>
    <row r="154" spans="1:65" s="201" customFormat="1" hidden="1" x14ac:dyDescent="0.25">
      <c r="K154" s="200"/>
      <c r="L154" s="196"/>
      <c r="M154" s="197"/>
      <c r="N154" s="197"/>
      <c r="O154" s="197"/>
      <c r="P154" s="197"/>
      <c r="Q154" s="197"/>
      <c r="R154" s="197"/>
      <c r="S154" s="197"/>
      <c r="T154" s="197"/>
      <c r="V154" s="233"/>
      <c r="W154" s="197"/>
      <c r="X154" s="197"/>
      <c r="Y154" s="197"/>
      <c r="Z154" s="197"/>
      <c r="AA154" s="197"/>
      <c r="AB154" s="197"/>
      <c r="AC154" s="197"/>
      <c r="AD154" s="197"/>
      <c r="AE154" s="233"/>
      <c r="AF154" s="233"/>
      <c r="AG154" s="233"/>
      <c r="AH154" s="233"/>
      <c r="AI154" s="233"/>
      <c r="AJ154" s="233"/>
      <c r="AK154" s="233"/>
      <c r="AL154" s="233"/>
      <c r="AM154" s="233"/>
      <c r="AN154" s="233"/>
      <c r="AO154" s="233"/>
      <c r="AP154" s="233"/>
      <c r="AQ154" s="233"/>
      <c r="AR154" s="233"/>
      <c r="AS154" s="233"/>
      <c r="AT154" s="233"/>
      <c r="AU154" s="233"/>
      <c r="AV154" s="233"/>
      <c r="AW154" s="233"/>
      <c r="AX154" s="233"/>
      <c r="AY154" s="233"/>
      <c r="AZ154" s="233"/>
      <c r="BA154" s="233"/>
      <c r="BB154" s="233"/>
      <c r="BC154" s="233"/>
      <c r="BD154" s="233"/>
      <c r="BE154" s="233"/>
      <c r="BF154" s="233"/>
      <c r="BG154" s="233"/>
      <c r="BH154" s="233"/>
      <c r="BI154" s="233"/>
      <c r="BJ154" s="233"/>
      <c r="BK154" s="233"/>
      <c r="BL154" s="233"/>
      <c r="BM154" s="233"/>
    </row>
    <row r="155" spans="1:65" s="201" customFormat="1" hidden="1" x14ac:dyDescent="0.25">
      <c r="K155" s="200"/>
      <c r="L155" s="196"/>
      <c r="M155" s="197"/>
      <c r="N155" s="197"/>
      <c r="O155" s="197"/>
      <c r="P155" s="197"/>
      <c r="Q155" s="197"/>
      <c r="R155" s="197"/>
      <c r="S155" s="197"/>
      <c r="T155" s="197"/>
      <c r="V155" s="233"/>
      <c r="W155" s="197"/>
      <c r="X155" s="197"/>
      <c r="Y155" s="197"/>
      <c r="Z155" s="197"/>
      <c r="AA155" s="197"/>
      <c r="AB155" s="197"/>
      <c r="AC155" s="197"/>
      <c r="AD155" s="197"/>
      <c r="AE155" s="233"/>
      <c r="AF155" s="233"/>
      <c r="AG155" s="233"/>
      <c r="AH155" s="233"/>
      <c r="AI155" s="233"/>
      <c r="AJ155" s="233"/>
      <c r="AK155" s="233"/>
      <c r="AL155" s="233"/>
      <c r="AM155" s="233"/>
      <c r="AN155" s="233"/>
      <c r="AO155" s="233"/>
      <c r="AP155" s="233"/>
      <c r="AQ155" s="233"/>
      <c r="AR155" s="233"/>
      <c r="AS155" s="233"/>
      <c r="AT155" s="233"/>
      <c r="AU155" s="233"/>
      <c r="AV155" s="233"/>
      <c r="AW155" s="233"/>
      <c r="AX155" s="233"/>
      <c r="AY155" s="233"/>
      <c r="AZ155" s="233"/>
      <c r="BA155" s="233"/>
      <c r="BB155" s="233"/>
      <c r="BC155" s="233"/>
      <c r="BD155" s="233"/>
      <c r="BE155" s="233"/>
      <c r="BF155" s="233"/>
      <c r="BG155" s="233"/>
      <c r="BH155" s="233"/>
      <c r="BI155" s="233"/>
      <c r="BJ155" s="233"/>
      <c r="BK155" s="233"/>
      <c r="BL155" s="233"/>
      <c r="BM155" s="233"/>
    </row>
    <row r="156" spans="1:65" s="201" customFormat="1" x14ac:dyDescent="0.25">
      <c r="K156" s="200"/>
      <c r="L156" s="196"/>
      <c r="M156" s="197"/>
      <c r="N156" s="197"/>
      <c r="O156" s="197"/>
      <c r="P156" s="197"/>
      <c r="Q156" s="197"/>
      <c r="R156" s="197"/>
      <c r="S156" s="197"/>
      <c r="T156" s="197"/>
      <c r="V156" s="233"/>
      <c r="W156" s="197"/>
      <c r="X156" s="197"/>
      <c r="Y156" s="197"/>
      <c r="Z156" s="197"/>
      <c r="AA156" s="197"/>
      <c r="AB156" s="197"/>
      <c r="AC156" s="197"/>
      <c r="AD156" s="197"/>
      <c r="AE156" s="233"/>
      <c r="AF156" s="233"/>
      <c r="AG156" s="233"/>
      <c r="AH156" s="233"/>
      <c r="AI156" s="233"/>
      <c r="AJ156" s="233"/>
      <c r="AK156" s="233"/>
      <c r="AL156" s="233"/>
      <c r="AM156" s="233"/>
      <c r="AN156" s="233"/>
      <c r="AO156" s="233"/>
      <c r="AP156" s="233"/>
      <c r="AQ156" s="233"/>
      <c r="AR156" s="233"/>
      <c r="AS156" s="233"/>
      <c r="AT156" s="233"/>
      <c r="AU156" s="233"/>
      <c r="AV156" s="233"/>
      <c r="AW156" s="233"/>
      <c r="AX156" s="233"/>
      <c r="AY156" s="233"/>
      <c r="AZ156" s="233"/>
      <c r="BA156" s="233"/>
      <c r="BB156" s="233"/>
      <c r="BC156" s="233"/>
      <c r="BD156" s="233"/>
      <c r="BE156" s="233"/>
      <c r="BF156" s="233"/>
      <c r="BG156" s="233"/>
      <c r="BH156" s="233"/>
      <c r="BI156" s="233"/>
      <c r="BJ156" s="233"/>
      <c r="BK156" s="233"/>
      <c r="BL156" s="233"/>
      <c r="BM156" s="233"/>
    </row>
    <row r="157" spans="1:65" s="201" customFormat="1" x14ac:dyDescent="0.25">
      <c r="K157" s="200"/>
      <c r="L157" s="196"/>
      <c r="M157" s="197"/>
      <c r="N157" s="197"/>
      <c r="O157" s="197"/>
      <c r="P157" s="197"/>
      <c r="Q157" s="197"/>
      <c r="R157" s="197"/>
      <c r="S157" s="197"/>
      <c r="T157" s="197"/>
      <c r="V157" s="233"/>
      <c r="W157" s="197"/>
      <c r="X157" s="197"/>
      <c r="Y157" s="197"/>
      <c r="Z157" s="197"/>
      <c r="AA157" s="197"/>
      <c r="AB157" s="197"/>
      <c r="AC157" s="197"/>
      <c r="AD157" s="197"/>
      <c r="AE157" s="233"/>
      <c r="AF157" s="233"/>
      <c r="AG157" s="233"/>
      <c r="AH157" s="233"/>
      <c r="AI157" s="233"/>
      <c r="AJ157" s="233"/>
      <c r="AK157" s="233"/>
      <c r="AL157" s="233"/>
      <c r="AM157" s="233"/>
      <c r="AN157" s="233"/>
      <c r="AO157" s="233"/>
      <c r="AP157" s="233"/>
      <c r="AQ157" s="233"/>
      <c r="AR157" s="233"/>
      <c r="AS157" s="233"/>
      <c r="AT157" s="233"/>
      <c r="AU157" s="233"/>
      <c r="AV157" s="233"/>
      <c r="AW157" s="233"/>
      <c r="AX157" s="233"/>
      <c r="AY157" s="233"/>
      <c r="AZ157" s="233"/>
      <c r="BA157" s="233"/>
      <c r="BB157" s="233"/>
      <c r="BC157" s="233"/>
      <c r="BD157" s="233"/>
      <c r="BE157" s="233"/>
      <c r="BF157" s="233"/>
      <c r="BG157" s="233"/>
      <c r="BH157" s="233"/>
      <c r="BI157" s="233"/>
      <c r="BJ157" s="233"/>
      <c r="BK157" s="233"/>
      <c r="BL157" s="233"/>
      <c r="BM157" s="233"/>
    </row>
    <row r="158" spans="1:65" s="201" customFormat="1" x14ac:dyDescent="0.25">
      <c r="K158" s="200"/>
      <c r="L158" s="196"/>
      <c r="M158" s="197"/>
      <c r="N158" s="197"/>
      <c r="O158" s="197"/>
      <c r="P158" s="197"/>
      <c r="Q158" s="197"/>
      <c r="R158" s="197"/>
      <c r="S158" s="197"/>
      <c r="T158" s="197"/>
      <c r="V158" s="233"/>
      <c r="W158" s="197"/>
      <c r="X158" s="197"/>
      <c r="Y158" s="197"/>
      <c r="Z158" s="197"/>
      <c r="AA158" s="197"/>
      <c r="AB158" s="197"/>
      <c r="AC158" s="197"/>
      <c r="AD158" s="197"/>
      <c r="AE158" s="233"/>
      <c r="AF158" s="233"/>
      <c r="AG158" s="233"/>
      <c r="AH158" s="233"/>
      <c r="AI158" s="233"/>
      <c r="AJ158" s="233"/>
      <c r="AK158" s="233"/>
      <c r="AL158" s="233"/>
      <c r="AM158" s="233"/>
      <c r="AN158" s="233"/>
      <c r="AO158" s="233"/>
      <c r="AP158" s="233"/>
      <c r="AQ158" s="233"/>
      <c r="AR158" s="233"/>
      <c r="AS158" s="233"/>
      <c r="AT158" s="233"/>
      <c r="AU158" s="233"/>
      <c r="AV158" s="233"/>
      <c r="AW158" s="233"/>
      <c r="AX158" s="233"/>
      <c r="AY158" s="233"/>
      <c r="AZ158" s="233"/>
      <c r="BA158" s="233"/>
      <c r="BB158" s="233"/>
      <c r="BC158" s="233"/>
      <c r="BD158" s="233"/>
      <c r="BE158" s="233"/>
      <c r="BF158" s="233"/>
      <c r="BG158" s="233"/>
      <c r="BH158" s="233"/>
      <c r="BI158" s="233"/>
      <c r="BJ158" s="233"/>
      <c r="BK158" s="233"/>
      <c r="BL158" s="233"/>
      <c r="BM158" s="233"/>
    </row>
    <row r="159" spans="1:65" s="201" customFormat="1" x14ac:dyDescent="0.25">
      <c r="K159" s="200"/>
      <c r="L159" s="196"/>
      <c r="M159" s="197"/>
      <c r="N159" s="197"/>
      <c r="O159" s="197"/>
      <c r="P159" s="197"/>
      <c r="Q159" s="197"/>
      <c r="R159" s="197"/>
      <c r="S159" s="197"/>
      <c r="T159" s="197"/>
      <c r="V159" s="233"/>
      <c r="W159" s="197"/>
      <c r="X159" s="197"/>
      <c r="Y159" s="197"/>
      <c r="Z159" s="197"/>
      <c r="AA159" s="197"/>
      <c r="AB159" s="197"/>
      <c r="AC159" s="197"/>
      <c r="AD159" s="197"/>
      <c r="AE159" s="233"/>
      <c r="AF159" s="233"/>
      <c r="AG159" s="233"/>
      <c r="AH159" s="233"/>
      <c r="AI159" s="233"/>
      <c r="AJ159" s="233"/>
      <c r="AK159" s="233"/>
      <c r="AL159" s="233"/>
      <c r="AM159" s="233"/>
      <c r="AN159" s="233"/>
      <c r="AO159" s="233"/>
      <c r="AP159" s="233"/>
      <c r="AQ159" s="233"/>
      <c r="AR159" s="233"/>
      <c r="AS159" s="233"/>
      <c r="AT159" s="233"/>
      <c r="AU159" s="233"/>
      <c r="AV159" s="233"/>
      <c r="AW159" s="233"/>
      <c r="AX159" s="233"/>
      <c r="AY159" s="233"/>
      <c r="AZ159" s="233"/>
      <c r="BA159" s="233"/>
      <c r="BB159" s="233"/>
      <c r="BC159" s="233"/>
      <c r="BD159" s="233"/>
      <c r="BE159" s="233"/>
      <c r="BF159" s="233"/>
      <c r="BG159" s="233"/>
      <c r="BH159" s="233"/>
      <c r="BI159" s="233"/>
      <c r="BJ159" s="233"/>
      <c r="BK159" s="233"/>
      <c r="BL159" s="233"/>
      <c r="BM159" s="233"/>
    </row>
    <row r="160" spans="1:65" s="201" customFormat="1" x14ac:dyDescent="0.25">
      <c r="K160" s="200"/>
      <c r="L160" s="196"/>
      <c r="M160" s="197"/>
      <c r="N160" s="197"/>
      <c r="O160" s="197"/>
      <c r="P160" s="197"/>
      <c r="Q160" s="197"/>
      <c r="R160" s="197"/>
      <c r="S160" s="197"/>
      <c r="T160" s="197"/>
      <c r="V160" s="233"/>
      <c r="W160" s="197"/>
      <c r="X160" s="197"/>
      <c r="Y160" s="197"/>
      <c r="Z160" s="197"/>
      <c r="AA160" s="197"/>
      <c r="AB160" s="197"/>
      <c r="AC160" s="197"/>
      <c r="AD160" s="197"/>
      <c r="AE160" s="233"/>
      <c r="AF160" s="233"/>
      <c r="AG160" s="233"/>
      <c r="AH160" s="233"/>
      <c r="AI160" s="233"/>
      <c r="AJ160" s="233"/>
      <c r="AK160" s="233"/>
      <c r="AL160" s="233"/>
      <c r="AM160" s="233"/>
      <c r="AN160" s="233"/>
      <c r="AO160" s="233"/>
      <c r="AP160" s="233"/>
      <c r="AQ160" s="233"/>
      <c r="AR160" s="233"/>
      <c r="AS160" s="233"/>
      <c r="AT160" s="233"/>
      <c r="AU160" s="233"/>
      <c r="AV160" s="233"/>
      <c r="AW160" s="233"/>
      <c r="AX160" s="233"/>
      <c r="AY160" s="233"/>
      <c r="AZ160" s="233"/>
      <c r="BA160" s="233"/>
      <c r="BB160" s="233"/>
      <c r="BC160" s="233"/>
      <c r="BD160" s="233"/>
      <c r="BE160" s="233"/>
      <c r="BF160" s="233"/>
      <c r="BG160" s="233"/>
      <c r="BH160" s="233"/>
      <c r="BI160" s="233"/>
      <c r="BJ160" s="233"/>
      <c r="BK160" s="233"/>
      <c r="BL160" s="233"/>
      <c r="BM160" s="233"/>
    </row>
    <row r="161" spans="11:65" s="201" customFormat="1" x14ac:dyDescent="0.25">
      <c r="K161" s="200"/>
      <c r="L161" s="196"/>
      <c r="M161" s="197"/>
      <c r="N161" s="197"/>
      <c r="O161" s="197"/>
      <c r="P161" s="197"/>
      <c r="Q161" s="197"/>
      <c r="R161" s="197"/>
      <c r="S161" s="197"/>
      <c r="T161" s="197"/>
      <c r="V161" s="233"/>
      <c r="W161" s="197"/>
      <c r="X161" s="197"/>
      <c r="Y161" s="197"/>
      <c r="Z161" s="197"/>
      <c r="AA161" s="197"/>
      <c r="AB161" s="197"/>
      <c r="AC161" s="197"/>
      <c r="AD161" s="197"/>
      <c r="AE161" s="233"/>
      <c r="AF161" s="233"/>
      <c r="AG161" s="233"/>
      <c r="AH161" s="233"/>
      <c r="AI161" s="233"/>
      <c r="AJ161" s="233"/>
      <c r="AK161" s="233"/>
      <c r="AL161" s="233"/>
      <c r="AM161" s="233"/>
      <c r="AN161" s="233"/>
      <c r="AO161" s="233"/>
      <c r="AP161" s="233"/>
      <c r="AQ161" s="233"/>
      <c r="AR161" s="233"/>
      <c r="AS161" s="233"/>
      <c r="AT161" s="233"/>
      <c r="AU161" s="233"/>
      <c r="AV161" s="233"/>
      <c r="AW161" s="233"/>
      <c r="AX161" s="233"/>
      <c r="AY161" s="233"/>
      <c r="AZ161" s="233"/>
      <c r="BA161" s="233"/>
      <c r="BB161" s="233"/>
      <c r="BC161" s="233"/>
      <c r="BD161" s="233"/>
      <c r="BE161" s="233"/>
      <c r="BF161" s="233"/>
      <c r="BG161" s="233"/>
      <c r="BH161" s="233"/>
      <c r="BI161" s="233"/>
      <c r="BJ161" s="233"/>
      <c r="BK161" s="233"/>
      <c r="BL161" s="233"/>
      <c r="BM161" s="233"/>
    </row>
    <row r="162" spans="11:65" s="201" customFormat="1" x14ac:dyDescent="0.25">
      <c r="K162" s="200"/>
      <c r="L162" s="196"/>
      <c r="M162" s="197"/>
      <c r="N162" s="197"/>
      <c r="O162" s="197"/>
      <c r="P162" s="197"/>
      <c r="Q162" s="197"/>
      <c r="R162" s="197"/>
      <c r="S162" s="197"/>
      <c r="T162" s="197"/>
      <c r="V162" s="233"/>
      <c r="W162" s="197"/>
      <c r="X162" s="197"/>
      <c r="Y162" s="197"/>
      <c r="Z162" s="197"/>
      <c r="AA162" s="197"/>
      <c r="AB162" s="197"/>
      <c r="AC162" s="197"/>
      <c r="AD162" s="197"/>
      <c r="AE162" s="233"/>
      <c r="AF162" s="233"/>
      <c r="AG162" s="233"/>
      <c r="AH162" s="233"/>
      <c r="AI162" s="233"/>
      <c r="AJ162" s="233"/>
      <c r="AK162" s="233"/>
      <c r="AL162" s="233"/>
      <c r="AM162" s="233"/>
      <c r="AN162" s="233"/>
      <c r="AO162" s="233"/>
      <c r="AP162" s="233"/>
      <c r="AQ162" s="233"/>
      <c r="AR162" s="233"/>
      <c r="AS162" s="233"/>
      <c r="AT162" s="233"/>
      <c r="AU162" s="233"/>
      <c r="AV162" s="233"/>
      <c r="AW162" s="233"/>
      <c r="AX162" s="233"/>
      <c r="AY162" s="233"/>
      <c r="AZ162" s="233"/>
      <c r="BA162" s="233"/>
      <c r="BB162" s="233"/>
      <c r="BC162" s="233"/>
      <c r="BD162" s="233"/>
      <c r="BE162" s="233"/>
      <c r="BF162" s="233"/>
      <c r="BG162" s="233"/>
      <c r="BH162" s="233"/>
      <c r="BI162" s="233"/>
      <c r="BJ162" s="233"/>
      <c r="BK162" s="233"/>
      <c r="BL162" s="233"/>
      <c r="BM162" s="233"/>
    </row>
    <row r="163" spans="11:65" s="201" customFormat="1" x14ac:dyDescent="0.25">
      <c r="K163" s="200"/>
      <c r="L163" s="196"/>
      <c r="M163" s="197"/>
      <c r="N163" s="197"/>
      <c r="O163" s="197"/>
      <c r="P163" s="197"/>
      <c r="Q163" s="197"/>
      <c r="R163" s="197"/>
      <c r="S163" s="197"/>
      <c r="T163" s="197"/>
      <c r="V163" s="233"/>
      <c r="W163" s="197"/>
      <c r="X163" s="197"/>
      <c r="Y163" s="197"/>
      <c r="Z163" s="197"/>
      <c r="AA163" s="197"/>
      <c r="AB163" s="197"/>
      <c r="AC163" s="197"/>
      <c r="AD163" s="197"/>
      <c r="AE163" s="233"/>
      <c r="AF163" s="233"/>
      <c r="AG163" s="233"/>
      <c r="AH163" s="233"/>
      <c r="AI163" s="233"/>
      <c r="AJ163" s="233"/>
      <c r="AK163" s="233"/>
      <c r="AL163" s="233"/>
      <c r="AM163" s="233"/>
      <c r="AN163" s="233"/>
      <c r="AO163" s="233"/>
      <c r="AP163" s="233"/>
      <c r="AQ163" s="233"/>
      <c r="AR163" s="233"/>
      <c r="AS163" s="233"/>
      <c r="AT163" s="233"/>
      <c r="AU163" s="233"/>
      <c r="AV163" s="233"/>
      <c r="AW163" s="233"/>
      <c r="AX163" s="233"/>
      <c r="AY163" s="233"/>
      <c r="AZ163" s="233"/>
      <c r="BA163" s="233"/>
      <c r="BB163" s="233"/>
      <c r="BC163" s="233"/>
      <c r="BD163" s="233"/>
      <c r="BE163" s="233"/>
      <c r="BF163" s="233"/>
      <c r="BG163" s="233"/>
      <c r="BH163" s="233"/>
      <c r="BI163" s="233"/>
      <c r="BJ163" s="233"/>
      <c r="BK163" s="233"/>
      <c r="BL163" s="233"/>
      <c r="BM163" s="233"/>
    </row>
    <row r="164" spans="11:65" s="201" customFormat="1" x14ac:dyDescent="0.25">
      <c r="K164" s="200"/>
      <c r="L164" s="196"/>
      <c r="M164" s="197"/>
      <c r="N164" s="197"/>
      <c r="O164" s="197"/>
      <c r="P164" s="197"/>
      <c r="Q164" s="197"/>
      <c r="R164" s="197"/>
      <c r="S164" s="197"/>
      <c r="T164" s="197"/>
      <c r="V164" s="233"/>
      <c r="W164" s="197"/>
      <c r="X164" s="197"/>
      <c r="Y164" s="197"/>
      <c r="Z164" s="197"/>
      <c r="AA164" s="197"/>
      <c r="AB164" s="197"/>
      <c r="AC164" s="197"/>
      <c r="AD164" s="197"/>
      <c r="AE164" s="233"/>
      <c r="AF164" s="233"/>
      <c r="AG164" s="233"/>
      <c r="AH164" s="233"/>
      <c r="AI164" s="233"/>
      <c r="AJ164" s="233"/>
      <c r="AK164" s="233"/>
      <c r="AL164" s="233"/>
      <c r="AM164" s="233"/>
      <c r="AN164" s="233"/>
      <c r="AO164" s="233"/>
      <c r="AP164" s="233"/>
      <c r="AQ164" s="233"/>
      <c r="AR164" s="233"/>
      <c r="AS164" s="233"/>
      <c r="AT164" s="233"/>
      <c r="AU164" s="233"/>
      <c r="AV164" s="233"/>
      <c r="AW164" s="233"/>
      <c r="AX164" s="233"/>
      <c r="AY164" s="233"/>
      <c r="AZ164" s="233"/>
      <c r="BA164" s="233"/>
      <c r="BB164" s="233"/>
      <c r="BC164" s="233"/>
      <c r="BD164" s="233"/>
      <c r="BE164" s="233"/>
      <c r="BF164" s="233"/>
      <c r="BG164" s="233"/>
      <c r="BH164" s="233"/>
      <c r="BI164" s="233"/>
      <c r="BJ164" s="233"/>
      <c r="BK164" s="233"/>
      <c r="BL164" s="233"/>
      <c r="BM164" s="233"/>
    </row>
    <row r="165" spans="11:65" s="201" customFormat="1" x14ac:dyDescent="0.25">
      <c r="K165" s="200"/>
      <c r="L165" s="196"/>
      <c r="M165" s="197"/>
      <c r="N165" s="197"/>
      <c r="O165" s="197"/>
      <c r="P165" s="197"/>
      <c r="Q165" s="197"/>
      <c r="R165" s="197"/>
      <c r="S165" s="197"/>
      <c r="T165" s="197"/>
      <c r="V165" s="233"/>
      <c r="W165" s="197"/>
      <c r="X165" s="197"/>
      <c r="Y165" s="197"/>
      <c r="Z165" s="197"/>
      <c r="AA165" s="197"/>
      <c r="AB165" s="197"/>
      <c r="AC165" s="197"/>
      <c r="AD165" s="197"/>
      <c r="AE165" s="233"/>
      <c r="AF165" s="233"/>
      <c r="AG165" s="233"/>
      <c r="AH165" s="233"/>
      <c r="AI165" s="233"/>
      <c r="AJ165" s="233"/>
      <c r="AK165" s="233"/>
      <c r="AL165" s="233"/>
      <c r="AM165" s="233"/>
      <c r="AN165" s="233"/>
      <c r="AO165" s="233"/>
      <c r="AP165" s="233"/>
      <c r="AQ165" s="233"/>
      <c r="AR165" s="233"/>
      <c r="AS165" s="233"/>
      <c r="AT165" s="233"/>
      <c r="AU165" s="233"/>
      <c r="AV165" s="233"/>
      <c r="AW165" s="233"/>
      <c r="AX165" s="233"/>
      <c r="AY165" s="233"/>
      <c r="AZ165" s="233"/>
      <c r="BA165" s="233"/>
      <c r="BB165" s="233"/>
      <c r="BC165" s="233"/>
      <c r="BD165" s="233"/>
      <c r="BE165" s="233"/>
      <c r="BF165" s="233"/>
      <c r="BG165" s="233"/>
      <c r="BH165" s="233"/>
      <c r="BI165" s="233"/>
      <c r="BJ165" s="233"/>
      <c r="BK165" s="233"/>
      <c r="BL165" s="233"/>
      <c r="BM165" s="233"/>
    </row>
    <row r="166" spans="11:65" s="201" customFormat="1" x14ac:dyDescent="0.25">
      <c r="K166" s="200"/>
      <c r="L166" s="196"/>
      <c r="M166" s="197"/>
      <c r="N166" s="197"/>
      <c r="O166" s="197"/>
      <c r="P166" s="197"/>
      <c r="Q166" s="197"/>
      <c r="R166" s="197"/>
      <c r="S166" s="197"/>
      <c r="T166" s="197"/>
      <c r="V166" s="233"/>
      <c r="W166" s="197"/>
      <c r="X166" s="197"/>
      <c r="Y166" s="197"/>
      <c r="Z166" s="197"/>
      <c r="AA166" s="197"/>
      <c r="AB166" s="197"/>
      <c r="AC166" s="197"/>
      <c r="AD166" s="197"/>
      <c r="AE166" s="233"/>
      <c r="AF166" s="233"/>
      <c r="AG166" s="233"/>
      <c r="AH166" s="233"/>
      <c r="AI166" s="233"/>
      <c r="AJ166" s="233"/>
      <c r="AK166" s="233"/>
      <c r="AL166" s="233"/>
      <c r="AM166" s="233"/>
      <c r="AN166" s="233"/>
      <c r="AO166" s="233"/>
      <c r="AP166" s="233"/>
      <c r="AQ166" s="233"/>
      <c r="AR166" s="233"/>
      <c r="AS166" s="233"/>
      <c r="AT166" s="233"/>
      <c r="AU166" s="233"/>
      <c r="AV166" s="233"/>
      <c r="AW166" s="233"/>
      <c r="AX166" s="233"/>
      <c r="AY166" s="233"/>
      <c r="AZ166" s="233"/>
      <c r="BA166" s="233"/>
      <c r="BB166" s="233"/>
      <c r="BC166" s="233"/>
      <c r="BD166" s="233"/>
      <c r="BE166" s="233"/>
      <c r="BF166" s="233"/>
      <c r="BG166" s="233"/>
      <c r="BH166" s="233"/>
      <c r="BI166" s="233"/>
      <c r="BJ166" s="233"/>
      <c r="BK166" s="233"/>
      <c r="BL166" s="233"/>
      <c r="BM166" s="233"/>
    </row>
    <row r="167" spans="11:65" s="201" customFormat="1" x14ac:dyDescent="0.25">
      <c r="K167" s="200"/>
      <c r="L167" s="196"/>
      <c r="M167" s="197"/>
      <c r="N167" s="197"/>
      <c r="O167" s="197"/>
      <c r="P167" s="197"/>
      <c r="Q167" s="197"/>
      <c r="R167" s="197"/>
      <c r="S167" s="197"/>
      <c r="T167" s="197"/>
      <c r="V167" s="233"/>
      <c r="W167" s="197"/>
      <c r="X167" s="197"/>
      <c r="Y167" s="197"/>
      <c r="Z167" s="197"/>
      <c r="AA167" s="197"/>
      <c r="AB167" s="197"/>
      <c r="AC167" s="197"/>
      <c r="AD167" s="197"/>
      <c r="AE167" s="233"/>
      <c r="AF167" s="233"/>
      <c r="AG167" s="233"/>
      <c r="AH167" s="233"/>
      <c r="AI167" s="233"/>
      <c r="AJ167" s="233"/>
      <c r="AK167" s="233"/>
      <c r="AL167" s="233"/>
      <c r="AM167" s="233"/>
      <c r="AN167" s="233"/>
      <c r="AO167" s="233"/>
      <c r="AP167" s="233"/>
      <c r="AQ167" s="233"/>
      <c r="AR167" s="233"/>
      <c r="AS167" s="233"/>
      <c r="AT167" s="233"/>
      <c r="AU167" s="233"/>
      <c r="AV167" s="233"/>
      <c r="AW167" s="233"/>
      <c r="AX167" s="233"/>
      <c r="AY167" s="233"/>
      <c r="AZ167" s="233"/>
      <c r="BA167" s="233"/>
      <c r="BB167" s="233"/>
      <c r="BC167" s="233"/>
      <c r="BD167" s="233"/>
      <c r="BE167" s="233"/>
      <c r="BF167" s="233"/>
      <c r="BG167" s="233"/>
      <c r="BH167" s="233"/>
      <c r="BI167" s="233"/>
      <c r="BJ167" s="233"/>
      <c r="BK167" s="233"/>
      <c r="BL167" s="233"/>
      <c r="BM167" s="233"/>
    </row>
    <row r="168" spans="11:65" s="201" customFormat="1" x14ac:dyDescent="0.25">
      <c r="K168" s="200"/>
      <c r="L168" s="196"/>
      <c r="M168" s="197"/>
      <c r="N168" s="197"/>
      <c r="O168" s="197"/>
      <c r="P168" s="197"/>
      <c r="Q168" s="197"/>
      <c r="R168" s="197"/>
      <c r="S168" s="197"/>
      <c r="T168" s="197"/>
      <c r="V168" s="233"/>
      <c r="W168" s="197"/>
      <c r="X168" s="197"/>
      <c r="Y168" s="197"/>
      <c r="Z168" s="197"/>
      <c r="AA168" s="197"/>
      <c r="AB168" s="197"/>
      <c r="AC168" s="197"/>
      <c r="AD168" s="197"/>
      <c r="AE168" s="233"/>
      <c r="AF168" s="233"/>
      <c r="AG168" s="233"/>
      <c r="AH168" s="233"/>
      <c r="AI168" s="233"/>
      <c r="AJ168" s="233"/>
      <c r="AK168" s="233"/>
      <c r="AL168" s="233"/>
      <c r="AM168" s="233"/>
      <c r="AN168" s="233"/>
      <c r="AO168" s="233"/>
      <c r="AP168" s="233"/>
      <c r="AQ168" s="233"/>
      <c r="AR168" s="233"/>
      <c r="AS168" s="233"/>
      <c r="AT168" s="233"/>
      <c r="AU168" s="233"/>
      <c r="AV168" s="233"/>
      <c r="AW168" s="233"/>
      <c r="AX168" s="233"/>
      <c r="AY168" s="233"/>
      <c r="AZ168" s="233"/>
      <c r="BA168" s="233"/>
      <c r="BB168" s="233"/>
      <c r="BC168" s="233"/>
      <c r="BD168" s="233"/>
      <c r="BE168" s="233"/>
      <c r="BF168" s="233"/>
      <c r="BG168" s="233"/>
      <c r="BH168" s="233"/>
      <c r="BI168" s="233"/>
      <c r="BJ168" s="233"/>
      <c r="BK168" s="233"/>
      <c r="BL168" s="233"/>
      <c r="BM168" s="233"/>
    </row>
    <row r="169" spans="11:65" s="201" customFormat="1" x14ac:dyDescent="0.25">
      <c r="K169" s="200"/>
      <c r="L169" s="196"/>
      <c r="M169" s="197"/>
      <c r="N169" s="197"/>
      <c r="O169" s="197"/>
      <c r="P169" s="197"/>
      <c r="Q169" s="197"/>
      <c r="R169" s="197"/>
      <c r="S169" s="197"/>
      <c r="T169" s="197"/>
      <c r="V169" s="233"/>
      <c r="W169" s="197"/>
      <c r="X169" s="197"/>
      <c r="Y169" s="197"/>
      <c r="Z169" s="197"/>
      <c r="AA169" s="197"/>
      <c r="AB169" s="197"/>
      <c r="AC169" s="197"/>
      <c r="AD169" s="197"/>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233"/>
      <c r="BE169" s="233"/>
      <c r="BF169" s="233"/>
      <c r="BG169" s="233"/>
      <c r="BH169" s="233"/>
      <c r="BI169" s="233"/>
      <c r="BJ169" s="233"/>
      <c r="BK169" s="233"/>
      <c r="BL169" s="233"/>
      <c r="BM169" s="233"/>
    </row>
    <row r="170" spans="11:65" s="201" customFormat="1" x14ac:dyDescent="0.25">
      <c r="K170" s="200"/>
      <c r="L170" s="196"/>
      <c r="M170" s="197"/>
      <c r="N170" s="197"/>
      <c r="O170" s="197"/>
      <c r="P170" s="197"/>
      <c r="Q170" s="197"/>
      <c r="R170" s="197"/>
      <c r="S170" s="197"/>
      <c r="T170" s="197"/>
      <c r="V170" s="233"/>
      <c r="W170" s="197"/>
      <c r="X170" s="197"/>
      <c r="Y170" s="197"/>
      <c r="Z170" s="197"/>
      <c r="AA170" s="197"/>
      <c r="AB170" s="197"/>
      <c r="AC170" s="197"/>
      <c r="AD170" s="197"/>
      <c r="AE170" s="233"/>
      <c r="AF170" s="233"/>
      <c r="AG170" s="233"/>
      <c r="AH170" s="233"/>
      <c r="AI170" s="233"/>
      <c r="AJ170" s="233"/>
      <c r="AK170" s="233"/>
      <c r="AL170" s="233"/>
      <c r="AM170" s="233"/>
      <c r="AN170" s="233"/>
      <c r="AO170" s="233"/>
      <c r="AP170" s="233"/>
      <c r="AQ170" s="233"/>
      <c r="AR170" s="233"/>
      <c r="AS170" s="233"/>
      <c r="AT170" s="233"/>
      <c r="AU170" s="233"/>
      <c r="AV170" s="233"/>
      <c r="AW170" s="233"/>
      <c r="AX170" s="233"/>
      <c r="AY170" s="233"/>
      <c r="AZ170" s="233"/>
      <c r="BA170" s="233"/>
      <c r="BB170" s="233"/>
      <c r="BC170" s="233"/>
      <c r="BD170" s="233"/>
      <c r="BE170" s="233"/>
      <c r="BF170" s="233"/>
      <c r="BG170" s="233"/>
      <c r="BH170" s="233"/>
      <c r="BI170" s="233"/>
      <c r="BJ170" s="233"/>
      <c r="BK170" s="233"/>
      <c r="BL170" s="233"/>
      <c r="BM170" s="233"/>
    </row>
    <row r="171" spans="11:65" s="201" customFormat="1" x14ac:dyDescent="0.25">
      <c r="K171" s="200"/>
      <c r="L171" s="196"/>
      <c r="M171" s="197"/>
      <c r="N171" s="197"/>
      <c r="O171" s="197"/>
      <c r="P171" s="197"/>
      <c r="Q171" s="197"/>
      <c r="R171" s="197"/>
      <c r="S171" s="197"/>
      <c r="T171" s="197"/>
      <c r="V171" s="233"/>
      <c r="W171" s="197"/>
      <c r="X171" s="197"/>
      <c r="Y171" s="197"/>
      <c r="Z171" s="197"/>
      <c r="AA171" s="197"/>
      <c r="AB171" s="197"/>
      <c r="AC171" s="197"/>
      <c r="AD171" s="197"/>
      <c r="AE171" s="233"/>
      <c r="AF171" s="233"/>
      <c r="AG171" s="233"/>
      <c r="AH171" s="233"/>
      <c r="AI171" s="233"/>
      <c r="AJ171" s="233"/>
      <c r="AK171" s="233"/>
      <c r="AL171" s="233"/>
      <c r="AM171" s="233"/>
      <c r="AN171" s="233"/>
      <c r="AO171" s="233"/>
      <c r="AP171" s="233"/>
      <c r="AQ171" s="233"/>
      <c r="AR171" s="233"/>
      <c r="AS171" s="233"/>
      <c r="AT171" s="233"/>
      <c r="AU171" s="233"/>
      <c r="AV171" s="233"/>
      <c r="AW171" s="233"/>
      <c r="AX171" s="233"/>
      <c r="AY171" s="233"/>
      <c r="AZ171" s="233"/>
      <c r="BA171" s="233"/>
      <c r="BB171" s="233"/>
      <c r="BC171" s="233"/>
      <c r="BD171" s="233"/>
      <c r="BE171" s="233"/>
      <c r="BF171" s="233"/>
      <c r="BG171" s="233"/>
      <c r="BH171" s="233"/>
      <c r="BI171" s="233"/>
      <c r="BJ171" s="233"/>
      <c r="BK171" s="233"/>
      <c r="BL171" s="233"/>
      <c r="BM171" s="233"/>
    </row>
    <row r="172" spans="11:65" s="201" customFormat="1" x14ac:dyDescent="0.25">
      <c r="K172" s="200"/>
      <c r="L172" s="196"/>
      <c r="M172" s="197"/>
      <c r="N172" s="197"/>
      <c r="O172" s="197"/>
      <c r="P172" s="197"/>
      <c r="Q172" s="197"/>
      <c r="R172" s="197"/>
      <c r="S172" s="197"/>
      <c r="T172" s="197"/>
      <c r="V172" s="233"/>
      <c r="W172" s="197"/>
      <c r="X172" s="197"/>
      <c r="Y172" s="197"/>
      <c r="Z172" s="197"/>
      <c r="AA172" s="197"/>
      <c r="AB172" s="197"/>
      <c r="AC172" s="197"/>
      <c r="AD172" s="197"/>
      <c r="AE172" s="233"/>
      <c r="AF172" s="233"/>
      <c r="AG172" s="233"/>
      <c r="AH172" s="233"/>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3"/>
      <c r="BG172" s="233"/>
      <c r="BH172" s="233"/>
      <c r="BI172" s="233"/>
      <c r="BJ172" s="233"/>
      <c r="BK172" s="233"/>
      <c r="BL172" s="233"/>
      <c r="BM172" s="233"/>
    </row>
    <row r="173" spans="11:65" s="201" customFormat="1" x14ac:dyDescent="0.25">
      <c r="K173" s="200"/>
      <c r="L173" s="196"/>
      <c r="M173" s="197"/>
      <c r="N173" s="197"/>
      <c r="O173" s="197"/>
      <c r="P173" s="197"/>
      <c r="Q173" s="197"/>
      <c r="R173" s="197"/>
      <c r="S173" s="197"/>
      <c r="T173" s="197"/>
      <c r="V173" s="233"/>
      <c r="W173" s="197"/>
      <c r="X173" s="197"/>
      <c r="Y173" s="197"/>
      <c r="Z173" s="197"/>
      <c r="AA173" s="197"/>
      <c r="AB173" s="197"/>
      <c r="AC173" s="197"/>
      <c r="AD173" s="197"/>
      <c r="AE173" s="233"/>
      <c r="AF173" s="233"/>
      <c r="AG173" s="233"/>
      <c r="AH173" s="233"/>
      <c r="AI173" s="233"/>
      <c r="AJ173" s="233"/>
      <c r="AK173" s="233"/>
      <c r="AL173" s="233"/>
      <c r="AM173" s="233"/>
      <c r="AN173" s="233"/>
      <c r="AO173" s="233"/>
      <c r="AP173" s="233"/>
      <c r="AQ173" s="233"/>
      <c r="AR173" s="233"/>
      <c r="AS173" s="233"/>
      <c r="AT173" s="233"/>
      <c r="AU173" s="233"/>
      <c r="AV173" s="233"/>
      <c r="AW173" s="233"/>
      <c r="AX173" s="233"/>
      <c r="AY173" s="233"/>
      <c r="AZ173" s="233"/>
      <c r="BA173" s="233"/>
      <c r="BB173" s="233"/>
      <c r="BC173" s="233"/>
      <c r="BD173" s="233"/>
      <c r="BE173" s="233"/>
      <c r="BF173" s="233"/>
      <c r="BG173" s="233"/>
      <c r="BH173" s="233"/>
      <c r="BI173" s="233"/>
      <c r="BJ173" s="233"/>
      <c r="BK173" s="233"/>
      <c r="BL173" s="233"/>
      <c r="BM173" s="233"/>
    </row>
    <row r="174" spans="11:65" s="201" customFormat="1" x14ac:dyDescent="0.25">
      <c r="K174" s="200"/>
      <c r="L174" s="196"/>
      <c r="M174" s="197"/>
      <c r="N174" s="197"/>
      <c r="O174" s="197"/>
      <c r="P174" s="197"/>
      <c r="Q174" s="197"/>
      <c r="R174" s="197"/>
      <c r="S174" s="197"/>
      <c r="T174" s="197"/>
      <c r="V174" s="233"/>
      <c r="W174" s="197"/>
      <c r="X174" s="197"/>
      <c r="Y174" s="197"/>
      <c r="Z174" s="197"/>
      <c r="AA174" s="197"/>
      <c r="AB174" s="197"/>
      <c r="AC174" s="197"/>
      <c r="AD174" s="197"/>
      <c r="AE174" s="233"/>
      <c r="AF174" s="233"/>
      <c r="AG174" s="233"/>
      <c r="AH174" s="233"/>
      <c r="AI174" s="233"/>
      <c r="AJ174" s="233"/>
      <c r="AK174" s="233"/>
      <c r="AL174" s="233"/>
      <c r="AM174" s="233"/>
      <c r="AN174" s="233"/>
      <c r="AO174" s="233"/>
      <c r="AP174" s="233"/>
      <c r="AQ174" s="233"/>
      <c r="AR174" s="233"/>
      <c r="AS174" s="233"/>
      <c r="AT174" s="233"/>
      <c r="AU174" s="233"/>
      <c r="AV174" s="233"/>
      <c r="AW174" s="233"/>
      <c r="AX174" s="233"/>
      <c r="AY174" s="233"/>
      <c r="AZ174" s="233"/>
      <c r="BA174" s="233"/>
      <c r="BB174" s="233"/>
      <c r="BC174" s="233"/>
      <c r="BD174" s="233"/>
      <c r="BE174" s="233"/>
      <c r="BF174" s="233"/>
      <c r="BG174" s="233"/>
      <c r="BH174" s="233"/>
      <c r="BI174" s="233"/>
      <c r="BJ174" s="233"/>
      <c r="BK174" s="233"/>
      <c r="BL174" s="233"/>
      <c r="BM174" s="233"/>
    </row>
    <row r="175" spans="11:65" s="201" customFormat="1" x14ac:dyDescent="0.25">
      <c r="K175" s="200"/>
      <c r="L175" s="196"/>
      <c r="M175" s="197"/>
      <c r="N175" s="197"/>
      <c r="O175" s="197"/>
      <c r="P175" s="197"/>
      <c r="Q175" s="197"/>
      <c r="R175" s="197"/>
      <c r="S175" s="197"/>
      <c r="T175" s="197"/>
      <c r="V175" s="233"/>
      <c r="W175" s="197"/>
      <c r="X175" s="197"/>
      <c r="Y175" s="197"/>
      <c r="Z175" s="197"/>
      <c r="AA175" s="197"/>
      <c r="AB175" s="197"/>
      <c r="AC175" s="197"/>
      <c r="AD175" s="197"/>
      <c r="AE175" s="233"/>
      <c r="AF175" s="233"/>
      <c r="AG175" s="233"/>
      <c r="AH175" s="233"/>
      <c r="AI175" s="233"/>
      <c r="AJ175" s="233"/>
      <c r="AK175" s="233"/>
      <c r="AL175" s="233"/>
      <c r="AM175" s="233"/>
      <c r="AN175" s="233"/>
      <c r="AO175" s="233"/>
      <c r="AP175" s="233"/>
      <c r="AQ175" s="233"/>
      <c r="AR175" s="233"/>
      <c r="AS175" s="233"/>
      <c r="AT175" s="233"/>
      <c r="AU175" s="233"/>
      <c r="AV175" s="233"/>
      <c r="AW175" s="233"/>
      <c r="AX175" s="233"/>
      <c r="AY175" s="233"/>
      <c r="AZ175" s="233"/>
      <c r="BA175" s="233"/>
      <c r="BB175" s="233"/>
      <c r="BC175" s="233"/>
      <c r="BD175" s="233"/>
      <c r="BE175" s="233"/>
      <c r="BF175" s="233"/>
      <c r="BG175" s="233"/>
      <c r="BH175" s="233"/>
      <c r="BI175" s="233"/>
      <c r="BJ175" s="233"/>
      <c r="BK175" s="233"/>
      <c r="BL175" s="233"/>
      <c r="BM175" s="233"/>
    </row>
    <row r="176" spans="11:65" s="201" customFormat="1" x14ac:dyDescent="0.25">
      <c r="K176" s="200"/>
      <c r="L176" s="196"/>
      <c r="M176" s="197"/>
      <c r="N176" s="197"/>
      <c r="O176" s="197"/>
      <c r="P176" s="197"/>
      <c r="Q176" s="197"/>
      <c r="R176" s="197"/>
      <c r="S176" s="197"/>
      <c r="T176" s="197"/>
      <c r="V176" s="233"/>
      <c r="W176" s="197"/>
      <c r="X176" s="197"/>
      <c r="Y176" s="197"/>
      <c r="Z176" s="197"/>
      <c r="AA176" s="197"/>
      <c r="AB176" s="197"/>
      <c r="AC176" s="197"/>
      <c r="AD176" s="197"/>
      <c r="AE176" s="233"/>
      <c r="AF176" s="233"/>
      <c r="AG176" s="233"/>
      <c r="AH176" s="233"/>
      <c r="AI176" s="233"/>
      <c r="AJ176" s="233"/>
      <c r="AK176" s="233"/>
      <c r="AL176" s="233"/>
      <c r="AM176" s="233"/>
      <c r="AN176" s="233"/>
      <c r="AO176" s="233"/>
      <c r="AP176" s="233"/>
      <c r="AQ176" s="233"/>
      <c r="AR176" s="233"/>
      <c r="AS176" s="233"/>
      <c r="AT176" s="233"/>
      <c r="AU176" s="233"/>
      <c r="AV176" s="233"/>
      <c r="AW176" s="233"/>
      <c r="AX176" s="233"/>
      <c r="AY176" s="233"/>
      <c r="AZ176" s="233"/>
      <c r="BA176" s="233"/>
      <c r="BB176" s="233"/>
      <c r="BC176" s="233"/>
      <c r="BD176" s="233"/>
      <c r="BE176" s="233"/>
      <c r="BF176" s="233"/>
      <c r="BG176" s="233"/>
      <c r="BH176" s="233"/>
      <c r="BI176" s="233"/>
      <c r="BJ176" s="233"/>
      <c r="BK176" s="233"/>
      <c r="BL176" s="233"/>
      <c r="BM176" s="233"/>
    </row>
    <row r="177" spans="11:65" s="201" customFormat="1" x14ac:dyDescent="0.25">
      <c r="K177" s="200"/>
      <c r="L177" s="196"/>
      <c r="M177" s="197"/>
      <c r="N177" s="197"/>
      <c r="O177" s="197"/>
      <c r="P177" s="197"/>
      <c r="Q177" s="197"/>
      <c r="R177" s="197"/>
      <c r="S177" s="197"/>
      <c r="T177" s="197"/>
      <c r="V177" s="233"/>
      <c r="W177" s="197"/>
      <c r="X177" s="197"/>
      <c r="Y177" s="197"/>
      <c r="Z177" s="197"/>
      <c r="AA177" s="197"/>
      <c r="AB177" s="197"/>
      <c r="AC177" s="197"/>
      <c r="AD177" s="197"/>
      <c r="AE177" s="233"/>
      <c r="AF177" s="233"/>
      <c r="AG177" s="233"/>
      <c r="AH177" s="233"/>
      <c r="AI177" s="233"/>
      <c r="AJ177" s="233"/>
      <c r="AK177" s="233"/>
      <c r="AL177" s="233"/>
      <c r="AM177" s="233"/>
      <c r="AN177" s="233"/>
      <c r="AO177" s="233"/>
      <c r="AP177" s="233"/>
      <c r="AQ177" s="233"/>
      <c r="AR177" s="233"/>
      <c r="AS177" s="233"/>
      <c r="AT177" s="233"/>
      <c r="AU177" s="233"/>
      <c r="AV177" s="233"/>
      <c r="AW177" s="233"/>
      <c r="AX177" s="233"/>
      <c r="AY177" s="233"/>
      <c r="AZ177" s="233"/>
      <c r="BA177" s="233"/>
      <c r="BB177" s="233"/>
      <c r="BC177" s="233"/>
      <c r="BD177" s="233"/>
      <c r="BE177" s="233"/>
      <c r="BF177" s="233"/>
      <c r="BG177" s="233"/>
      <c r="BH177" s="233"/>
      <c r="BI177" s="233"/>
      <c r="BJ177" s="233"/>
      <c r="BK177" s="233"/>
      <c r="BL177" s="233"/>
      <c r="BM177" s="233"/>
    </row>
    <row r="178" spans="11:65" s="201" customFormat="1" x14ac:dyDescent="0.25">
      <c r="K178" s="200"/>
      <c r="L178" s="196"/>
      <c r="M178" s="197"/>
      <c r="N178" s="197"/>
      <c r="O178" s="197"/>
      <c r="P178" s="197"/>
      <c r="Q178" s="197"/>
      <c r="R178" s="197"/>
      <c r="S178" s="197"/>
      <c r="T178" s="197"/>
      <c r="V178" s="233"/>
      <c r="W178" s="197"/>
      <c r="X178" s="197"/>
      <c r="Y178" s="197"/>
      <c r="Z178" s="197"/>
      <c r="AA178" s="197"/>
      <c r="AB178" s="197"/>
      <c r="AC178" s="197"/>
      <c r="AD178" s="197"/>
      <c r="AE178" s="233"/>
      <c r="AF178" s="233"/>
      <c r="AG178" s="233"/>
      <c r="AH178" s="233"/>
      <c r="AI178" s="233"/>
      <c r="AJ178" s="233"/>
      <c r="AK178" s="233"/>
      <c r="AL178" s="233"/>
      <c r="AM178" s="233"/>
      <c r="AN178" s="233"/>
      <c r="AO178" s="233"/>
      <c r="AP178" s="233"/>
      <c r="AQ178" s="233"/>
      <c r="AR178" s="233"/>
      <c r="AS178" s="233"/>
      <c r="AT178" s="233"/>
      <c r="AU178" s="233"/>
      <c r="AV178" s="233"/>
      <c r="AW178" s="233"/>
      <c r="AX178" s="233"/>
      <c r="AY178" s="233"/>
      <c r="AZ178" s="233"/>
      <c r="BA178" s="233"/>
      <c r="BB178" s="233"/>
      <c r="BC178" s="233"/>
      <c r="BD178" s="233"/>
      <c r="BE178" s="233"/>
      <c r="BF178" s="233"/>
      <c r="BG178" s="233"/>
      <c r="BH178" s="233"/>
      <c r="BI178" s="233"/>
      <c r="BJ178" s="233"/>
      <c r="BK178" s="233"/>
      <c r="BL178" s="233"/>
      <c r="BM178" s="233"/>
    </row>
    <row r="179" spans="11:65" s="201" customFormat="1" x14ac:dyDescent="0.25">
      <c r="K179" s="200"/>
      <c r="L179" s="196"/>
      <c r="M179" s="197"/>
      <c r="N179" s="197"/>
      <c r="O179" s="197"/>
      <c r="P179" s="197"/>
      <c r="Q179" s="197"/>
      <c r="R179" s="197"/>
      <c r="S179" s="197"/>
      <c r="T179" s="197"/>
      <c r="V179" s="233"/>
      <c r="W179" s="197"/>
      <c r="X179" s="197"/>
      <c r="Y179" s="197"/>
      <c r="Z179" s="197"/>
      <c r="AA179" s="197"/>
      <c r="AB179" s="197"/>
      <c r="AC179" s="197"/>
      <c r="AD179" s="197"/>
      <c r="AE179" s="233"/>
      <c r="AF179" s="233"/>
      <c r="AG179" s="233"/>
      <c r="AH179" s="233"/>
      <c r="AI179" s="233"/>
      <c r="AJ179" s="233"/>
      <c r="AK179" s="233"/>
      <c r="AL179" s="233"/>
      <c r="AM179" s="233"/>
      <c r="AN179" s="233"/>
      <c r="AO179" s="233"/>
      <c r="AP179" s="233"/>
      <c r="AQ179" s="233"/>
      <c r="AR179" s="233"/>
      <c r="AS179" s="233"/>
      <c r="AT179" s="233"/>
      <c r="AU179" s="233"/>
      <c r="AV179" s="233"/>
      <c r="AW179" s="233"/>
      <c r="AX179" s="233"/>
      <c r="AY179" s="233"/>
      <c r="AZ179" s="233"/>
      <c r="BA179" s="233"/>
      <c r="BB179" s="233"/>
      <c r="BC179" s="233"/>
      <c r="BD179" s="233"/>
      <c r="BE179" s="233"/>
      <c r="BF179" s="233"/>
      <c r="BG179" s="233"/>
      <c r="BH179" s="233"/>
      <c r="BI179" s="233"/>
      <c r="BJ179" s="233"/>
      <c r="BK179" s="233"/>
      <c r="BL179" s="233"/>
      <c r="BM179" s="233"/>
    </row>
    <row r="180" spans="11:65" s="201" customFormat="1" x14ac:dyDescent="0.25">
      <c r="K180" s="200"/>
      <c r="L180" s="196"/>
      <c r="M180" s="197"/>
      <c r="N180" s="197"/>
      <c r="O180" s="197"/>
      <c r="P180" s="197"/>
      <c r="Q180" s="197"/>
      <c r="R180" s="197"/>
      <c r="S180" s="197"/>
      <c r="T180" s="197"/>
      <c r="V180" s="233"/>
      <c r="W180" s="197"/>
      <c r="X180" s="197"/>
      <c r="Y180" s="197"/>
      <c r="Z180" s="197"/>
      <c r="AA180" s="197"/>
      <c r="AB180" s="197"/>
      <c r="AC180" s="197"/>
      <c r="AD180" s="197"/>
      <c r="AE180" s="233"/>
      <c r="AF180" s="233"/>
      <c r="AG180" s="233"/>
      <c r="AH180" s="233"/>
      <c r="AI180" s="233"/>
      <c r="AJ180" s="233"/>
      <c r="AK180" s="233"/>
      <c r="AL180" s="233"/>
      <c r="AM180" s="233"/>
      <c r="AN180" s="233"/>
      <c r="AO180" s="233"/>
      <c r="AP180" s="233"/>
      <c r="AQ180" s="233"/>
      <c r="AR180" s="233"/>
      <c r="AS180" s="233"/>
      <c r="AT180" s="233"/>
      <c r="AU180" s="233"/>
      <c r="AV180" s="233"/>
      <c r="AW180" s="233"/>
      <c r="AX180" s="233"/>
      <c r="AY180" s="233"/>
      <c r="AZ180" s="233"/>
      <c r="BA180" s="233"/>
      <c r="BB180" s="233"/>
      <c r="BC180" s="233"/>
      <c r="BD180" s="233"/>
      <c r="BE180" s="233"/>
      <c r="BF180" s="233"/>
      <c r="BG180" s="233"/>
      <c r="BH180" s="233"/>
      <c r="BI180" s="233"/>
      <c r="BJ180" s="233"/>
      <c r="BK180" s="233"/>
      <c r="BL180" s="233"/>
      <c r="BM180" s="233"/>
    </row>
    <row r="181" spans="11:65" s="201" customFormat="1" x14ac:dyDescent="0.25">
      <c r="K181" s="200"/>
      <c r="L181" s="196"/>
      <c r="M181" s="197"/>
      <c r="N181" s="197"/>
      <c r="O181" s="197"/>
      <c r="P181" s="197"/>
      <c r="Q181" s="197"/>
      <c r="R181" s="197"/>
      <c r="S181" s="197"/>
      <c r="T181" s="197"/>
      <c r="V181" s="233"/>
      <c r="W181" s="197"/>
      <c r="X181" s="197"/>
      <c r="Y181" s="197"/>
      <c r="Z181" s="197"/>
      <c r="AA181" s="197"/>
      <c r="AB181" s="197"/>
      <c r="AC181" s="197"/>
      <c r="AD181" s="197"/>
      <c r="AE181" s="233"/>
      <c r="AF181" s="233"/>
      <c r="AG181" s="233"/>
      <c r="AH181" s="233"/>
      <c r="AI181" s="233"/>
      <c r="AJ181" s="233"/>
      <c r="AK181" s="233"/>
      <c r="AL181" s="233"/>
      <c r="AM181" s="233"/>
      <c r="AN181" s="233"/>
      <c r="AO181" s="233"/>
      <c r="AP181" s="233"/>
      <c r="AQ181" s="233"/>
      <c r="AR181" s="233"/>
      <c r="AS181" s="233"/>
      <c r="AT181" s="233"/>
      <c r="AU181" s="233"/>
      <c r="AV181" s="233"/>
      <c r="AW181" s="233"/>
      <c r="AX181" s="233"/>
      <c r="AY181" s="233"/>
      <c r="AZ181" s="233"/>
      <c r="BA181" s="233"/>
      <c r="BB181" s="233"/>
      <c r="BC181" s="233"/>
      <c r="BD181" s="233"/>
      <c r="BE181" s="233"/>
      <c r="BF181" s="233"/>
      <c r="BG181" s="233"/>
      <c r="BH181" s="233"/>
      <c r="BI181" s="233"/>
      <c r="BJ181" s="233"/>
      <c r="BK181" s="233"/>
      <c r="BL181" s="233"/>
      <c r="BM181" s="233"/>
    </row>
    <row r="182" spans="11:65" s="201" customFormat="1" x14ac:dyDescent="0.25">
      <c r="K182" s="200"/>
      <c r="L182" s="196"/>
      <c r="M182" s="197"/>
      <c r="N182" s="197"/>
      <c r="O182" s="197"/>
      <c r="P182" s="197"/>
      <c r="Q182" s="197"/>
      <c r="R182" s="197"/>
      <c r="S182" s="197"/>
      <c r="T182" s="197"/>
      <c r="V182" s="233"/>
      <c r="W182" s="197"/>
      <c r="X182" s="197"/>
      <c r="Y182" s="197"/>
      <c r="Z182" s="197"/>
      <c r="AA182" s="197"/>
      <c r="AB182" s="197"/>
      <c r="AC182" s="197"/>
      <c r="AD182" s="197"/>
      <c r="AE182" s="233"/>
      <c r="AF182" s="233"/>
      <c r="AG182" s="233"/>
      <c r="AH182" s="233"/>
      <c r="AI182" s="233"/>
      <c r="AJ182" s="233"/>
      <c r="AK182" s="233"/>
      <c r="AL182" s="233"/>
      <c r="AM182" s="233"/>
      <c r="AN182" s="233"/>
      <c r="AO182" s="233"/>
      <c r="AP182" s="233"/>
      <c r="AQ182" s="233"/>
      <c r="AR182" s="233"/>
      <c r="AS182" s="233"/>
      <c r="AT182" s="233"/>
      <c r="AU182" s="233"/>
      <c r="AV182" s="233"/>
      <c r="AW182" s="233"/>
      <c r="AX182" s="233"/>
      <c r="AY182" s="233"/>
      <c r="AZ182" s="233"/>
      <c r="BA182" s="233"/>
      <c r="BB182" s="233"/>
      <c r="BC182" s="233"/>
      <c r="BD182" s="233"/>
      <c r="BE182" s="233"/>
      <c r="BF182" s="233"/>
      <c r="BG182" s="233"/>
      <c r="BH182" s="233"/>
      <c r="BI182" s="233"/>
      <c r="BJ182" s="233"/>
      <c r="BK182" s="233"/>
      <c r="BL182" s="233"/>
      <c r="BM182" s="233"/>
    </row>
    <row r="183" spans="11:65" s="201" customFormat="1" x14ac:dyDescent="0.25">
      <c r="K183" s="200"/>
      <c r="L183" s="196"/>
      <c r="M183" s="197"/>
      <c r="N183" s="197"/>
      <c r="O183" s="197"/>
      <c r="P183" s="197"/>
      <c r="Q183" s="197"/>
      <c r="R183" s="197"/>
      <c r="S183" s="197"/>
      <c r="T183" s="197"/>
      <c r="V183" s="233"/>
      <c r="W183" s="197"/>
      <c r="X183" s="197"/>
      <c r="Y183" s="197"/>
      <c r="Z183" s="197"/>
      <c r="AA183" s="197"/>
      <c r="AB183" s="197"/>
      <c r="AC183" s="197"/>
      <c r="AD183" s="197"/>
      <c r="AE183" s="233"/>
      <c r="AF183" s="233"/>
      <c r="AG183" s="233"/>
      <c r="AH183" s="233"/>
      <c r="AI183" s="233"/>
      <c r="AJ183" s="233"/>
      <c r="AK183" s="233"/>
      <c r="AL183" s="233"/>
      <c r="AM183" s="233"/>
      <c r="AN183" s="233"/>
      <c r="AO183" s="233"/>
      <c r="AP183" s="233"/>
      <c r="AQ183" s="233"/>
      <c r="AR183" s="233"/>
      <c r="AS183" s="233"/>
      <c r="AT183" s="233"/>
      <c r="AU183" s="233"/>
      <c r="AV183" s="233"/>
      <c r="AW183" s="233"/>
      <c r="AX183" s="233"/>
      <c r="AY183" s="233"/>
      <c r="AZ183" s="233"/>
      <c r="BA183" s="233"/>
      <c r="BB183" s="233"/>
      <c r="BC183" s="233"/>
      <c r="BD183" s="233"/>
      <c r="BE183" s="233"/>
      <c r="BF183" s="233"/>
      <c r="BG183" s="233"/>
      <c r="BH183" s="233"/>
      <c r="BI183" s="233"/>
      <c r="BJ183" s="233"/>
      <c r="BK183" s="233"/>
      <c r="BL183" s="233"/>
      <c r="BM183" s="233"/>
    </row>
    <row r="184" spans="11:65" s="201" customFormat="1" x14ac:dyDescent="0.25">
      <c r="K184" s="200"/>
      <c r="L184" s="196"/>
      <c r="M184" s="197"/>
      <c r="N184" s="197"/>
      <c r="O184" s="197"/>
      <c r="P184" s="197"/>
      <c r="Q184" s="197"/>
      <c r="R184" s="197"/>
      <c r="S184" s="197"/>
      <c r="T184" s="197"/>
      <c r="V184" s="233"/>
      <c r="W184" s="197"/>
      <c r="X184" s="197"/>
      <c r="Y184" s="197"/>
      <c r="Z184" s="197"/>
      <c r="AA184" s="197"/>
      <c r="AB184" s="197"/>
      <c r="AC184" s="197"/>
      <c r="AD184" s="197"/>
      <c r="AE184" s="233"/>
      <c r="AF184" s="233"/>
      <c r="AG184" s="233"/>
      <c r="AH184" s="233"/>
      <c r="AI184" s="233"/>
      <c r="AJ184" s="233"/>
      <c r="AK184" s="233"/>
      <c r="AL184" s="233"/>
      <c r="AM184" s="233"/>
      <c r="AN184" s="233"/>
      <c r="AO184" s="233"/>
      <c r="AP184" s="233"/>
      <c r="AQ184" s="233"/>
      <c r="AR184" s="233"/>
      <c r="AS184" s="233"/>
      <c r="AT184" s="233"/>
      <c r="AU184" s="233"/>
      <c r="AV184" s="233"/>
      <c r="AW184" s="233"/>
      <c r="AX184" s="233"/>
      <c r="AY184" s="233"/>
      <c r="AZ184" s="233"/>
      <c r="BA184" s="233"/>
      <c r="BB184" s="233"/>
      <c r="BC184" s="233"/>
      <c r="BD184" s="233"/>
      <c r="BE184" s="233"/>
      <c r="BF184" s="233"/>
      <c r="BG184" s="233"/>
      <c r="BH184" s="233"/>
      <c r="BI184" s="233"/>
      <c r="BJ184" s="233"/>
      <c r="BK184" s="233"/>
      <c r="BL184" s="233"/>
      <c r="BM184" s="233"/>
    </row>
    <row r="185" spans="11:65" s="201" customFormat="1" x14ac:dyDescent="0.25">
      <c r="K185" s="200"/>
      <c r="L185" s="196"/>
      <c r="M185" s="197"/>
      <c r="N185" s="197"/>
      <c r="O185" s="197"/>
      <c r="P185" s="197"/>
      <c r="Q185" s="197"/>
      <c r="R185" s="197"/>
      <c r="S185" s="197"/>
      <c r="T185" s="197"/>
      <c r="V185" s="233"/>
      <c r="W185" s="197"/>
      <c r="X185" s="197"/>
      <c r="Y185" s="197"/>
      <c r="Z185" s="197"/>
      <c r="AA185" s="197"/>
      <c r="AB185" s="197"/>
      <c r="AC185" s="197"/>
      <c r="AD185" s="197"/>
      <c r="AE185" s="233"/>
      <c r="AF185" s="233"/>
      <c r="AG185" s="233"/>
      <c r="AH185" s="233"/>
      <c r="AI185" s="233"/>
      <c r="AJ185" s="233"/>
      <c r="AK185" s="233"/>
      <c r="AL185" s="233"/>
      <c r="AM185" s="233"/>
      <c r="AN185" s="233"/>
      <c r="AO185" s="233"/>
      <c r="AP185" s="233"/>
      <c r="AQ185" s="233"/>
      <c r="AR185" s="233"/>
      <c r="AS185" s="233"/>
      <c r="AT185" s="233"/>
      <c r="AU185" s="233"/>
      <c r="AV185" s="233"/>
      <c r="AW185" s="233"/>
      <c r="AX185" s="233"/>
      <c r="AY185" s="233"/>
      <c r="AZ185" s="233"/>
      <c r="BA185" s="233"/>
      <c r="BB185" s="233"/>
      <c r="BC185" s="233"/>
      <c r="BD185" s="233"/>
      <c r="BE185" s="233"/>
      <c r="BF185" s="233"/>
      <c r="BG185" s="233"/>
      <c r="BH185" s="233"/>
      <c r="BI185" s="233"/>
      <c r="BJ185" s="233"/>
      <c r="BK185" s="233"/>
      <c r="BL185" s="233"/>
      <c r="BM185" s="233"/>
    </row>
    <row r="186" spans="11:65" s="201" customFormat="1" x14ac:dyDescent="0.25">
      <c r="K186" s="200"/>
      <c r="L186" s="196"/>
      <c r="M186" s="197"/>
      <c r="N186" s="197"/>
      <c r="O186" s="197"/>
      <c r="P186" s="197"/>
      <c r="Q186" s="197"/>
      <c r="R186" s="197"/>
      <c r="S186" s="197"/>
      <c r="T186" s="197"/>
      <c r="V186" s="233"/>
      <c r="W186" s="197"/>
      <c r="X186" s="197"/>
      <c r="Y186" s="197"/>
      <c r="Z186" s="197"/>
      <c r="AA186" s="197"/>
      <c r="AB186" s="197"/>
      <c r="AC186" s="197"/>
      <c r="AD186" s="197"/>
      <c r="AE186" s="233"/>
      <c r="AF186" s="233"/>
      <c r="AG186" s="233"/>
      <c r="AH186" s="233"/>
      <c r="AI186" s="233"/>
      <c r="AJ186" s="233"/>
      <c r="AK186" s="233"/>
      <c r="AL186" s="233"/>
      <c r="AM186" s="233"/>
      <c r="AN186" s="233"/>
      <c r="AO186" s="233"/>
      <c r="AP186" s="233"/>
      <c r="AQ186" s="233"/>
      <c r="AR186" s="233"/>
      <c r="AS186" s="233"/>
      <c r="AT186" s="233"/>
      <c r="AU186" s="233"/>
      <c r="AV186" s="233"/>
      <c r="AW186" s="233"/>
      <c r="AX186" s="233"/>
      <c r="AY186" s="233"/>
      <c r="AZ186" s="233"/>
      <c r="BA186" s="233"/>
      <c r="BB186" s="233"/>
      <c r="BC186" s="233"/>
      <c r="BD186" s="233"/>
      <c r="BE186" s="233"/>
      <c r="BF186" s="233"/>
      <c r="BG186" s="233"/>
      <c r="BH186" s="233"/>
      <c r="BI186" s="233"/>
      <c r="BJ186" s="233"/>
      <c r="BK186" s="233"/>
      <c r="BL186" s="233"/>
      <c r="BM186" s="233"/>
    </row>
    <row r="187" spans="11:65" s="201" customFormat="1" x14ac:dyDescent="0.25">
      <c r="K187" s="200"/>
      <c r="L187" s="196"/>
      <c r="M187" s="197"/>
      <c r="N187" s="197"/>
      <c r="O187" s="197"/>
      <c r="P187" s="197"/>
      <c r="Q187" s="197"/>
      <c r="R187" s="197"/>
      <c r="S187" s="197"/>
      <c r="T187" s="197"/>
      <c r="V187" s="233"/>
      <c r="W187" s="197"/>
      <c r="X187" s="197"/>
      <c r="Y187" s="197"/>
      <c r="Z187" s="197"/>
      <c r="AA187" s="197"/>
      <c r="AB187" s="197"/>
      <c r="AC187" s="197"/>
      <c r="AD187" s="197"/>
      <c r="AE187" s="233"/>
      <c r="AF187" s="233"/>
      <c r="AG187" s="233"/>
      <c r="AH187" s="233"/>
      <c r="AI187" s="233"/>
      <c r="AJ187" s="233"/>
      <c r="AK187" s="233"/>
      <c r="AL187" s="233"/>
      <c r="AM187" s="233"/>
      <c r="AN187" s="233"/>
      <c r="AO187" s="233"/>
      <c r="AP187" s="233"/>
      <c r="AQ187" s="233"/>
      <c r="AR187" s="233"/>
      <c r="AS187" s="233"/>
      <c r="AT187" s="233"/>
      <c r="AU187" s="233"/>
      <c r="AV187" s="233"/>
      <c r="AW187" s="233"/>
      <c r="AX187" s="233"/>
      <c r="AY187" s="233"/>
      <c r="AZ187" s="233"/>
      <c r="BA187" s="233"/>
      <c r="BB187" s="233"/>
      <c r="BC187" s="233"/>
      <c r="BD187" s="233"/>
      <c r="BE187" s="233"/>
      <c r="BF187" s="233"/>
      <c r="BG187" s="233"/>
      <c r="BH187" s="233"/>
      <c r="BI187" s="233"/>
      <c r="BJ187" s="233"/>
      <c r="BK187" s="233"/>
      <c r="BL187" s="233"/>
      <c r="BM187" s="233"/>
    </row>
    <row r="188" spans="11:65" s="201" customFormat="1" x14ac:dyDescent="0.25">
      <c r="K188" s="200"/>
      <c r="L188" s="196"/>
      <c r="M188" s="197"/>
      <c r="N188" s="197"/>
      <c r="O188" s="197"/>
      <c r="P188" s="197"/>
      <c r="Q188" s="197"/>
      <c r="R188" s="197"/>
      <c r="S188" s="197"/>
      <c r="T188" s="197"/>
      <c r="V188" s="233"/>
      <c r="W188" s="197"/>
      <c r="X188" s="197"/>
      <c r="Y188" s="197"/>
      <c r="Z188" s="197"/>
      <c r="AA188" s="197"/>
      <c r="AB188" s="197"/>
      <c r="AC188" s="197"/>
      <c r="AD188" s="197"/>
      <c r="AE188" s="233"/>
      <c r="AF188" s="233"/>
      <c r="AG188" s="233"/>
      <c r="AH188" s="233"/>
      <c r="AI188" s="233"/>
      <c r="AJ188" s="233"/>
      <c r="AK188" s="233"/>
      <c r="AL188" s="233"/>
      <c r="AM188" s="233"/>
      <c r="AN188" s="233"/>
      <c r="AO188" s="233"/>
      <c r="AP188" s="233"/>
      <c r="AQ188" s="233"/>
      <c r="AR188" s="233"/>
      <c r="AS188" s="233"/>
      <c r="AT188" s="233"/>
      <c r="AU188" s="233"/>
      <c r="AV188" s="233"/>
      <c r="AW188" s="233"/>
      <c r="AX188" s="233"/>
      <c r="AY188" s="233"/>
      <c r="AZ188" s="233"/>
      <c r="BA188" s="233"/>
      <c r="BB188" s="233"/>
      <c r="BC188" s="233"/>
      <c r="BD188" s="233"/>
      <c r="BE188" s="233"/>
      <c r="BF188" s="233"/>
      <c r="BG188" s="233"/>
      <c r="BH188" s="233"/>
      <c r="BI188" s="233"/>
      <c r="BJ188" s="233"/>
      <c r="BK188" s="233"/>
      <c r="BL188" s="233"/>
      <c r="BM188" s="233"/>
    </row>
    <row r="189" spans="11:65" s="201" customFormat="1" x14ac:dyDescent="0.25">
      <c r="K189" s="200"/>
      <c r="L189" s="196"/>
      <c r="M189" s="197"/>
      <c r="N189" s="197"/>
      <c r="O189" s="197"/>
      <c r="P189" s="197"/>
      <c r="Q189" s="197"/>
      <c r="R189" s="197"/>
      <c r="S189" s="197"/>
      <c r="T189" s="197"/>
      <c r="V189" s="233"/>
      <c r="W189" s="197"/>
      <c r="X189" s="197"/>
      <c r="Y189" s="197"/>
      <c r="Z189" s="197"/>
      <c r="AA189" s="197"/>
      <c r="AB189" s="197"/>
      <c r="AC189" s="197"/>
      <c r="AD189" s="197"/>
      <c r="AE189" s="233"/>
      <c r="AF189" s="233"/>
      <c r="AG189" s="233"/>
      <c r="AH189" s="233"/>
      <c r="AI189" s="233"/>
      <c r="AJ189" s="233"/>
      <c r="AK189" s="233"/>
      <c r="AL189" s="233"/>
      <c r="AM189" s="233"/>
      <c r="AN189" s="233"/>
      <c r="AO189" s="233"/>
      <c r="AP189" s="233"/>
      <c r="AQ189" s="233"/>
      <c r="AR189" s="233"/>
      <c r="AS189" s="233"/>
      <c r="AT189" s="233"/>
      <c r="AU189" s="233"/>
      <c r="AV189" s="233"/>
      <c r="AW189" s="233"/>
      <c r="AX189" s="233"/>
      <c r="AY189" s="233"/>
      <c r="AZ189" s="233"/>
      <c r="BA189" s="233"/>
      <c r="BB189" s="233"/>
      <c r="BC189" s="233"/>
      <c r="BD189" s="233"/>
      <c r="BE189" s="233"/>
      <c r="BF189" s="233"/>
      <c r="BG189" s="233"/>
      <c r="BH189" s="233"/>
      <c r="BI189" s="233"/>
      <c r="BJ189" s="233"/>
      <c r="BK189" s="233"/>
      <c r="BL189" s="233"/>
      <c r="BM189" s="233"/>
    </row>
    <row r="190" spans="11:65" s="201" customFormat="1" x14ac:dyDescent="0.25">
      <c r="K190" s="200"/>
      <c r="L190" s="196"/>
      <c r="M190" s="197"/>
      <c r="N190" s="197"/>
      <c r="O190" s="197"/>
      <c r="P190" s="197"/>
      <c r="Q190" s="197"/>
      <c r="R190" s="197"/>
      <c r="S190" s="197"/>
      <c r="T190" s="197"/>
      <c r="V190" s="233"/>
      <c r="W190" s="197"/>
      <c r="X190" s="197"/>
      <c r="Y190" s="197"/>
      <c r="Z190" s="197"/>
      <c r="AA190" s="197"/>
      <c r="AB190" s="197"/>
      <c r="AC190" s="197"/>
      <c r="AD190" s="197"/>
      <c r="AE190" s="233"/>
      <c r="AF190" s="233"/>
      <c r="AG190" s="233"/>
      <c r="AH190" s="233"/>
      <c r="AI190" s="233"/>
      <c r="AJ190" s="233"/>
      <c r="AK190" s="233"/>
      <c r="AL190" s="233"/>
      <c r="AM190" s="233"/>
      <c r="AN190" s="233"/>
      <c r="AO190" s="233"/>
      <c r="AP190" s="233"/>
      <c r="AQ190" s="233"/>
      <c r="AR190" s="233"/>
      <c r="AS190" s="233"/>
      <c r="AT190" s="233"/>
      <c r="AU190" s="233"/>
      <c r="AV190" s="233"/>
      <c r="AW190" s="233"/>
      <c r="AX190" s="233"/>
      <c r="AY190" s="233"/>
      <c r="AZ190" s="233"/>
      <c r="BA190" s="233"/>
      <c r="BB190" s="233"/>
      <c r="BC190" s="233"/>
      <c r="BD190" s="233"/>
      <c r="BE190" s="233"/>
      <c r="BF190" s="233"/>
      <c r="BG190" s="233"/>
      <c r="BH190" s="233"/>
      <c r="BI190" s="233"/>
      <c r="BJ190" s="233"/>
      <c r="BK190" s="233"/>
      <c r="BL190" s="233"/>
      <c r="BM190" s="233"/>
    </row>
    <row r="191" spans="11:65" s="201" customFormat="1" x14ac:dyDescent="0.25">
      <c r="K191" s="200"/>
      <c r="L191" s="196"/>
      <c r="M191" s="197"/>
      <c r="N191" s="197"/>
      <c r="O191" s="197"/>
      <c r="P191" s="197"/>
      <c r="Q191" s="197"/>
      <c r="R191" s="197"/>
      <c r="S191" s="197"/>
      <c r="T191" s="197"/>
      <c r="V191" s="233"/>
      <c r="W191" s="197"/>
      <c r="X191" s="197"/>
      <c r="Y191" s="197"/>
      <c r="Z191" s="197"/>
      <c r="AA191" s="197"/>
      <c r="AB191" s="197"/>
      <c r="AC191" s="197"/>
      <c r="AD191" s="197"/>
      <c r="AE191" s="233"/>
      <c r="AF191" s="233"/>
      <c r="AG191" s="233"/>
      <c r="AH191" s="233"/>
      <c r="AI191" s="233"/>
      <c r="AJ191" s="233"/>
      <c r="AK191" s="233"/>
      <c r="AL191" s="233"/>
      <c r="AM191" s="233"/>
      <c r="AN191" s="233"/>
      <c r="AO191" s="233"/>
      <c r="AP191" s="233"/>
      <c r="AQ191" s="233"/>
      <c r="AR191" s="233"/>
      <c r="AS191" s="233"/>
      <c r="AT191" s="233"/>
      <c r="AU191" s="233"/>
      <c r="AV191" s="233"/>
      <c r="AW191" s="233"/>
      <c r="AX191" s="233"/>
      <c r="AY191" s="233"/>
      <c r="AZ191" s="233"/>
      <c r="BA191" s="233"/>
      <c r="BB191" s="233"/>
      <c r="BC191" s="233"/>
      <c r="BD191" s="233"/>
      <c r="BE191" s="233"/>
      <c r="BF191" s="233"/>
      <c r="BG191" s="233"/>
      <c r="BH191" s="233"/>
      <c r="BI191" s="233"/>
      <c r="BJ191" s="233"/>
      <c r="BK191" s="233"/>
      <c r="BL191" s="233"/>
      <c r="BM191" s="233"/>
    </row>
    <row r="192" spans="11:65" s="201" customFormat="1" x14ac:dyDescent="0.25">
      <c r="K192" s="200"/>
      <c r="L192" s="196"/>
      <c r="M192" s="197"/>
      <c r="N192" s="197"/>
      <c r="O192" s="197"/>
      <c r="P192" s="197"/>
      <c r="Q192" s="197"/>
      <c r="R192" s="197"/>
      <c r="S192" s="197"/>
      <c r="T192" s="197"/>
      <c r="V192" s="233"/>
      <c r="W192" s="197"/>
      <c r="X192" s="197"/>
      <c r="Y192" s="197"/>
      <c r="Z192" s="197"/>
      <c r="AA192" s="197"/>
      <c r="AB192" s="197"/>
      <c r="AC192" s="197"/>
      <c r="AD192" s="197"/>
      <c r="AE192" s="233"/>
      <c r="AF192" s="233"/>
      <c r="AG192" s="233"/>
      <c r="AH192" s="233"/>
      <c r="AI192" s="233"/>
      <c r="AJ192" s="233"/>
      <c r="AK192" s="233"/>
      <c r="AL192" s="233"/>
      <c r="AM192" s="233"/>
      <c r="AN192" s="233"/>
      <c r="AO192" s="233"/>
      <c r="AP192" s="233"/>
      <c r="AQ192" s="233"/>
      <c r="AR192" s="233"/>
      <c r="AS192" s="233"/>
      <c r="AT192" s="233"/>
      <c r="AU192" s="233"/>
      <c r="AV192" s="233"/>
      <c r="AW192" s="233"/>
      <c r="AX192" s="233"/>
      <c r="AY192" s="233"/>
      <c r="AZ192" s="233"/>
      <c r="BA192" s="233"/>
      <c r="BB192" s="233"/>
      <c r="BC192" s="233"/>
      <c r="BD192" s="233"/>
      <c r="BE192" s="233"/>
      <c r="BF192" s="233"/>
      <c r="BG192" s="233"/>
      <c r="BH192" s="233"/>
      <c r="BI192" s="233"/>
      <c r="BJ192" s="233"/>
      <c r="BK192" s="233"/>
      <c r="BL192" s="233"/>
      <c r="BM192" s="233"/>
    </row>
    <row r="193" spans="11:65" s="201" customFormat="1" x14ac:dyDescent="0.25">
      <c r="K193" s="200"/>
      <c r="L193" s="196"/>
      <c r="M193" s="197"/>
      <c r="N193" s="197"/>
      <c r="O193" s="197"/>
      <c r="P193" s="197"/>
      <c r="Q193" s="197"/>
      <c r="R193" s="197"/>
      <c r="S193" s="197"/>
      <c r="T193" s="197"/>
      <c r="V193" s="233"/>
      <c r="W193" s="197"/>
      <c r="X193" s="197"/>
      <c r="Y193" s="197"/>
      <c r="Z193" s="197"/>
      <c r="AA193" s="197"/>
      <c r="AB193" s="197"/>
      <c r="AC193" s="197"/>
      <c r="AD193" s="197"/>
      <c r="AE193" s="233"/>
      <c r="AF193" s="233"/>
      <c r="AG193" s="233"/>
      <c r="AH193" s="233"/>
      <c r="AI193" s="233"/>
      <c r="AJ193" s="233"/>
      <c r="AK193" s="233"/>
      <c r="AL193" s="233"/>
      <c r="AM193" s="233"/>
      <c r="AN193" s="233"/>
      <c r="AO193" s="233"/>
      <c r="AP193" s="233"/>
      <c r="AQ193" s="233"/>
      <c r="AR193" s="233"/>
      <c r="AS193" s="233"/>
      <c r="AT193" s="233"/>
      <c r="AU193" s="233"/>
      <c r="AV193" s="233"/>
      <c r="AW193" s="233"/>
      <c r="AX193" s="233"/>
      <c r="AY193" s="233"/>
      <c r="AZ193" s="233"/>
      <c r="BA193" s="233"/>
      <c r="BB193" s="233"/>
      <c r="BC193" s="233"/>
      <c r="BD193" s="233"/>
      <c r="BE193" s="233"/>
      <c r="BF193" s="233"/>
      <c r="BG193" s="233"/>
      <c r="BH193" s="233"/>
      <c r="BI193" s="233"/>
      <c r="BJ193" s="233"/>
      <c r="BK193" s="233"/>
      <c r="BL193" s="233"/>
      <c r="BM193" s="233"/>
    </row>
    <row r="194" spans="11:65" s="201" customFormat="1" x14ac:dyDescent="0.25">
      <c r="K194" s="200"/>
      <c r="L194" s="196"/>
      <c r="M194" s="197"/>
      <c r="N194" s="197"/>
      <c r="O194" s="197"/>
      <c r="P194" s="197"/>
      <c r="Q194" s="197"/>
      <c r="R194" s="197"/>
      <c r="S194" s="197"/>
      <c r="T194" s="197"/>
      <c r="V194" s="233"/>
      <c r="W194" s="197"/>
      <c r="X194" s="197"/>
      <c r="Y194" s="197"/>
      <c r="Z194" s="197"/>
      <c r="AA194" s="197"/>
      <c r="AB194" s="197"/>
      <c r="AC194" s="197"/>
      <c r="AD194" s="197"/>
      <c r="AE194" s="233"/>
      <c r="AF194" s="233"/>
      <c r="AG194" s="233"/>
      <c r="AH194" s="233"/>
      <c r="AI194" s="233"/>
      <c r="AJ194" s="233"/>
      <c r="AK194" s="233"/>
      <c r="AL194" s="233"/>
      <c r="AM194" s="233"/>
      <c r="AN194" s="233"/>
      <c r="AO194" s="233"/>
      <c r="AP194" s="233"/>
      <c r="AQ194" s="233"/>
      <c r="AR194" s="233"/>
      <c r="AS194" s="233"/>
      <c r="AT194" s="233"/>
      <c r="AU194" s="233"/>
      <c r="AV194" s="233"/>
      <c r="AW194" s="233"/>
      <c r="AX194" s="233"/>
      <c r="AY194" s="233"/>
      <c r="AZ194" s="233"/>
      <c r="BA194" s="233"/>
      <c r="BB194" s="233"/>
      <c r="BC194" s="233"/>
      <c r="BD194" s="233"/>
      <c r="BE194" s="233"/>
      <c r="BF194" s="233"/>
      <c r="BG194" s="233"/>
      <c r="BH194" s="233"/>
      <c r="BI194" s="233"/>
      <c r="BJ194" s="233"/>
      <c r="BK194" s="233"/>
      <c r="BL194" s="233"/>
      <c r="BM194" s="233"/>
    </row>
    <row r="195" spans="11:65" s="201" customFormat="1" x14ac:dyDescent="0.25">
      <c r="K195" s="200"/>
      <c r="L195" s="196"/>
      <c r="M195" s="197"/>
      <c r="N195" s="197"/>
      <c r="O195" s="197"/>
      <c r="P195" s="197"/>
      <c r="Q195" s="197"/>
      <c r="R195" s="197"/>
      <c r="S195" s="197"/>
      <c r="T195" s="197"/>
      <c r="V195" s="233"/>
      <c r="W195" s="197"/>
      <c r="X195" s="197"/>
      <c r="Y195" s="197"/>
      <c r="Z195" s="197"/>
      <c r="AA195" s="197"/>
      <c r="AB195" s="197"/>
      <c r="AC195" s="197"/>
      <c r="AD195" s="197"/>
      <c r="AE195" s="233"/>
      <c r="AF195" s="233"/>
      <c r="AG195" s="233"/>
      <c r="AH195" s="233"/>
      <c r="AI195" s="233"/>
      <c r="AJ195" s="233"/>
      <c r="AK195" s="233"/>
      <c r="AL195" s="233"/>
      <c r="AM195" s="233"/>
      <c r="AN195" s="233"/>
      <c r="AO195" s="233"/>
      <c r="AP195" s="233"/>
      <c r="AQ195" s="233"/>
      <c r="AR195" s="233"/>
      <c r="AS195" s="233"/>
      <c r="AT195" s="233"/>
      <c r="AU195" s="233"/>
      <c r="AV195" s="233"/>
      <c r="AW195" s="233"/>
      <c r="AX195" s="233"/>
      <c r="AY195" s="233"/>
      <c r="AZ195" s="233"/>
      <c r="BA195" s="233"/>
      <c r="BB195" s="233"/>
      <c r="BC195" s="233"/>
      <c r="BD195" s="233"/>
      <c r="BE195" s="233"/>
      <c r="BF195" s="233"/>
      <c r="BG195" s="233"/>
      <c r="BH195" s="233"/>
      <c r="BI195" s="233"/>
      <c r="BJ195" s="233"/>
      <c r="BK195" s="233"/>
      <c r="BL195" s="233"/>
      <c r="BM195" s="233"/>
    </row>
    <row r="196" spans="11:65" s="201" customFormat="1" x14ac:dyDescent="0.25">
      <c r="K196" s="200"/>
      <c r="L196" s="196"/>
      <c r="M196" s="197"/>
      <c r="N196" s="197"/>
      <c r="O196" s="197"/>
      <c r="P196" s="197"/>
      <c r="Q196" s="197"/>
      <c r="R196" s="197"/>
      <c r="S196" s="197"/>
      <c r="T196" s="197"/>
      <c r="V196" s="233"/>
      <c r="W196" s="197"/>
      <c r="X196" s="197"/>
      <c r="Y196" s="197"/>
      <c r="Z196" s="197"/>
      <c r="AA196" s="197"/>
      <c r="AB196" s="197"/>
      <c r="AC196" s="197"/>
      <c r="AD196" s="197"/>
      <c r="AE196" s="233"/>
      <c r="AF196" s="233"/>
      <c r="AG196" s="233"/>
      <c r="AH196" s="233"/>
      <c r="AI196" s="233"/>
      <c r="AJ196" s="233"/>
      <c r="AK196" s="233"/>
      <c r="AL196" s="233"/>
      <c r="AM196" s="233"/>
      <c r="AN196" s="233"/>
      <c r="AO196" s="233"/>
      <c r="AP196" s="233"/>
      <c r="AQ196" s="233"/>
      <c r="AR196" s="233"/>
      <c r="AS196" s="233"/>
      <c r="AT196" s="233"/>
      <c r="AU196" s="233"/>
      <c r="AV196" s="233"/>
      <c r="AW196" s="233"/>
      <c r="AX196" s="233"/>
      <c r="AY196" s="233"/>
      <c r="AZ196" s="233"/>
      <c r="BA196" s="233"/>
      <c r="BB196" s="233"/>
      <c r="BC196" s="233"/>
      <c r="BD196" s="233"/>
      <c r="BE196" s="233"/>
      <c r="BF196" s="233"/>
      <c r="BG196" s="233"/>
      <c r="BH196" s="233"/>
      <c r="BI196" s="233"/>
      <c r="BJ196" s="233"/>
      <c r="BK196" s="233"/>
      <c r="BL196" s="233"/>
      <c r="BM196" s="233"/>
    </row>
    <row r="197" spans="11:65" s="201" customFormat="1" x14ac:dyDescent="0.25">
      <c r="K197" s="200"/>
      <c r="L197" s="196"/>
      <c r="M197" s="197"/>
      <c r="N197" s="197"/>
      <c r="O197" s="197"/>
      <c r="P197" s="197"/>
      <c r="Q197" s="197"/>
      <c r="R197" s="197"/>
      <c r="S197" s="197"/>
      <c r="T197" s="197"/>
      <c r="V197" s="233"/>
      <c r="W197" s="197"/>
      <c r="X197" s="197"/>
      <c r="Y197" s="197"/>
      <c r="Z197" s="197"/>
      <c r="AA197" s="197"/>
      <c r="AB197" s="197"/>
      <c r="AC197" s="197"/>
      <c r="AD197" s="197"/>
      <c r="AE197" s="233"/>
      <c r="AF197" s="233"/>
      <c r="AG197" s="233"/>
      <c r="AH197" s="233"/>
      <c r="AI197" s="233"/>
      <c r="AJ197" s="233"/>
      <c r="AK197" s="233"/>
      <c r="AL197" s="233"/>
      <c r="AM197" s="233"/>
      <c r="AN197" s="233"/>
      <c r="AO197" s="233"/>
      <c r="AP197" s="233"/>
      <c r="AQ197" s="233"/>
      <c r="AR197" s="233"/>
      <c r="AS197" s="233"/>
      <c r="AT197" s="233"/>
      <c r="AU197" s="233"/>
      <c r="AV197" s="233"/>
      <c r="AW197" s="233"/>
      <c r="AX197" s="233"/>
      <c r="AY197" s="233"/>
      <c r="AZ197" s="233"/>
      <c r="BA197" s="233"/>
      <c r="BB197" s="233"/>
      <c r="BC197" s="233"/>
      <c r="BD197" s="233"/>
      <c r="BE197" s="233"/>
      <c r="BF197" s="233"/>
      <c r="BG197" s="233"/>
      <c r="BH197" s="233"/>
      <c r="BI197" s="233"/>
      <c r="BJ197" s="233"/>
      <c r="BK197" s="233"/>
      <c r="BL197" s="233"/>
      <c r="BM197" s="233"/>
    </row>
    <row r="198" spans="11:65" s="201" customFormat="1" x14ac:dyDescent="0.25">
      <c r="K198" s="200"/>
      <c r="L198" s="196"/>
      <c r="M198" s="197"/>
      <c r="N198" s="197"/>
      <c r="O198" s="197"/>
      <c r="P198" s="197"/>
      <c r="Q198" s="197"/>
      <c r="R198" s="197"/>
      <c r="S198" s="197"/>
      <c r="T198" s="197"/>
      <c r="V198" s="233"/>
      <c r="W198" s="197"/>
      <c r="X198" s="197"/>
      <c r="Y198" s="197"/>
      <c r="Z198" s="197"/>
      <c r="AA198" s="197"/>
      <c r="AB198" s="197"/>
      <c r="AC198" s="197"/>
      <c r="AD198" s="197"/>
      <c r="AE198" s="233"/>
      <c r="AF198" s="233"/>
      <c r="AG198" s="233"/>
      <c r="AH198" s="233"/>
      <c r="AI198" s="233"/>
      <c r="AJ198" s="233"/>
      <c r="AK198" s="233"/>
      <c r="AL198" s="233"/>
      <c r="AM198" s="233"/>
      <c r="AN198" s="233"/>
      <c r="AO198" s="233"/>
      <c r="AP198" s="233"/>
      <c r="AQ198" s="233"/>
      <c r="AR198" s="233"/>
      <c r="AS198" s="233"/>
      <c r="AT198" s="233"/>
      <c r="AU198" s="233"/>
      <c r="AV198" s="233"/>
      <c r="AW198" s="233"/>
      <c r="AX198" s="233"/>
      <c r="AY198" s="233"/>
      <c r="AZ198" s="233"/>
      <c r="BA198" s="233"/>
      <c r="BB198" s="233"/>
      <c r="BC198" s="233"/>
      <c r="BD198" s="233"/>
      <c r="BE198" s="233"/>
      <c r="BF198" s="233"/>
      <c r="BG198" s="233"/>
      <c r="BH198" s="233"/>
      <c r="BI198" s="233"/>
      <c r="BJ198" s="233"/>
      <c r="BK198" s="233"/>
      <c r="BL198" s="233"/>
      <c r="BM198" s="233"/>
    </row>
    <row r="199" spans="11:65" s="201" customFormat="1" x14ac:dyDescent="0.25">
      <c r="K199" s="200"/>
      <c r="L199" s="196"/>
      <c r="M199" s="197"/>
      <c r="N199" s="197"/>
      <c r="O199" s="197"/>
      <c r="P199" s="197"/>
      <c r="Q199" s="197"/>
      <c r="R199" s="197"/>
      <c r="S199" s="197"/>
      <c r="T199" s="197"/>
      <c r="V199" s="233"/>
      <c r="W199" s="197"/>
      <c r="X199" s="197"/>
      <c r="Y199" s="197"/>
      <c r="Z199" s="197"/>
      <c r="AA199" s="197"/>
      <c r="AB199" s="197"/>
      <c r="AC199" s="197"/>
      <c r="AD199" s="197"/>
      <c r="AE199" s="233"/>
      <c r="AF199" s="233"/>
      <c r="AG199" s="233"/>
      <c r="AH199" s="233"/>
      <c r="AI199" s="233"/>
      <c r="AJ199" s="233"/>
      <c r="AK199" s="233"/>
      <c r="AL199" s="233"/>
      <c r="AM199" s="233"/>
      <c r="AN199" s="233"/>
      <c r="AO199" s="233"/>
      <c r="AP199" s="233"/>
      <c r="AQ199" s="233"/>
      <c r="AR199" s="233"/>
      <c r="AS199" s="233"/>
      <c r="AT199" s="233"/>
      <c r="AU199" s="233"/>
      <c r="AV199" s="233"/>
      <c r="AW199" s="233"/>
      <c r="AX199" s="233"/>
      <c r="AY199" s="233"/>
      <c r="AZ199" s="233"/>
      <c r="BA199" s="233"/>
      <c r="BB199" s="233"/>
      <c r="BC199" s="233"/>
      <c r="BD199" s="233"/>
      <c r="BE199" s="233"/>
      <c r="BF199" s="233"/>
      <c r="BG199" s="233"/>
      <c r="BH199" s="233"/>
      <c r="BI199" s="233"/>
      <c r="BJ199" s="233"/>
      <c r="BK199" s="233"/>
      <c r="BL199" s="233"/>
      <c r="BM199" s="233"/>
    </row>
    <row r="200" spans="11:65" s="201" customFormat="1" x14ac:dyDescent="0.25">
      <c r="K200" s="200"/>
      <c r="L200" s="196"/>
      <c r="M200" s="197"/>
      <c r="N200" s="197"/>
      <c r="O200" s="197"/>
      <c r="P200" s="197"/>
      <c r="Q200" s="197"/>
      <c r="R200" s="197"/>
      <c r="S200" s="197"/>
      <c r="T200" s="197"/>
      <c r="V200" s="233"/>
      <c r="W200" s="197"/>
      <c r="X200" s="197"/>
      <c r="Y200" s="197"/>
      <c r="Z200" s="197"/>
      <c r="AA200" s="197"/>
      <c r="AB200" s="197"/>
      <c r="AC200" s="197"/>
      <c r="AD200" s="197"/>
      <c r="AE200" s="233"/>
      <c r="AF200" s="233"/>
      <c r="AG200" s="233"/>
      <c r="AH200" s="233"/>
      <c r="AI200" s="233"/>
      <c r="AJ200" s="233"/>
      <c r="AK200" s="233"/>
      <c r="AL200" s="233"/>
      <c r="AM200" s="233"/>
      <c r="AN200" s="233"/>
      <c r="AO200" s="233"/>
      <c r="AP200" s="233"/>
      <c r="AQ200" s="233"/>
      <c r="AR200" s="233"/>
      <c r="AS200" s="233"/>
      <c r="AT200" s="233"/>
      <c r="AU200" s="233"/>
      <c r="AV200" s="233"/>
      <c r="AW200" s="233"/>
      <c r="AX200" s="233"/>
      <c r="AY200" s="233"/>
      <c r="AZ200" s="233"/>
      <c r="BA200" s="233"/>
      <c r="BB200" s="233"/>
      <c r="BC200" s="233"/>
      <c r="BD200" s="233"/>
      <c r="BE200" s="233"/>
      <c r="BF200" s="233"/>
      <c r="BG200" s="233"/>
      <c r="BH200" s="233"/>
      <c r="BI200" s="233"/>
      <c r="BJ200" s="233"/>
      <c r="BK200" s="233"/>
      <c r="BL200" s="233"/>
      <c r="BM200" s="233"/>
    </row>
    <row r="201" spans="11:65" s="201" customFormat="1" x14ac:dyDescent="0.25">
      <c r="K201" s="200"/>
      <c r="L201" s="196"/>
      <c r="M201" s="197"/>
      <c r="N201" s="197"/>
      <c r="O201" s="197"/>
      <c r="P201" s="197"/>
      <c r="Q201" s="197"/>
      <c r="R201" s="197"/>
      <c r="S201" s="197"/>
      <c r="T201" s="197"/>
      <c r="V201" s="233"/>
      <c r="W201" s="197"/>
      <c r="X201" s="197"/>
      <c r="Y201" s="197"/>
      <c r="Z201" s="197"/>
      <c r="AA201" s="197"/>
      <c r="AB201" s="197"/>
      <c r="AC201" s="197"/>
      <c r="AD201" s="197"/>
      <c r="AE201" s="233"/>
      <c r="AF201" s="233"/>
      <c r="AG201" s="233"/>
      <c r="AH201" s="233"/>
      <c r="AI201" s="233"/>
      <c r="AJ201" s="233"/>
      <c r="AK201" s="233"/>
      <c r="AL201" s="233"/>
      <c r="AM201" s="233"/>
      <c r="AN201" s="233"/>
      <c r="AO201" s="233"/>
      <c r="AP201" s="233"/>
      <c r="AQ201" s="233"/>
      <c r="AR201" s="233"/>
      <c r="AS201" s="233"/>
      <c r="AT201" s="233"/>
      <c r="AU201" s="233"/>
      <c r="AV201" s="233"/>
      <c r="AW201" s="233"/>
      <c r="AX201" s="233"/>
      <c r="AY201" s="233"/>
      <c r="AZ201" s="233"/>
      <c r="BA201" s="233"/>
      <c r="BB201" s="233"/>
      <c r="BC201" s="233"/>
      <c r="BD201" s="233"/>
      <c r="BE201" s="233"/>
      <c r="BF201" s="233"/>
      <c r="BG201" s="233"/>
      <c r="BH201" s="233"/>
      <c r="BI201" s="233"/>
      <c r="BJ201" s="233"/>
      <c r="BK201" s="233"/>
      <c r="BL201" s="233"/>
      <c r="BM201" s="233"/>
    </row>
    <row r="202" spans="11:65" s="201" customFormat="1" x14ac:dyDescent="0.25">
      <c r="K202" s="200"/>
      <c r="L202" s="196"/>
      <c r="M202" s="197"/>
      <c r="N202" s="197"/>
      <c r="O202" s="197"/>
      <c r="P202" s="197"/>
      <c r="Q202" s="197"/>
      <c r="R202" s="197"/>
      <c r="S202" s="197"/>
      <c r="T202" s="197"/>
      <c r="V202" s="233"/>
      <c r="W202" s="197"/>
      <c r="X202" s="197"/>
      <c r="Y202" s="197"/>
      <c r="Z202" s="197"/>
      <c r="AA202" s="197"/>
      <c r="AB202" s="197"/>
      <c r="AC202" s="197"/>
      <c r="AD202" s="197"/>
      <c r="AE202" s="233"/>
      <c r="AF202" s="233"/>
      <c r="AG202" s="233"/>
      <c r="AH202" s="233"/>
      <c r="AI202" s="233"/>
      <c r="AJ202" s="233"/>
      <c r="AK202" s="233"/>
      <c r="AL202" s="233"/>
      <c r="AM202" s="233"/>
      <c r="AN202" s="233"/>
      <c r="AO202" s="233"/>
      <c r="AP202" s="233"/>
      <c r="AQ202" s="233"/>
      <c r="AR202" s="233"/>
      <c r="AS202" s="233"/>
      <c r="AT202" s="233"/>
      <c r="AU202" s="233"/>
      <c r="AV202" s="233"/>
      <c r="AW202" s="233"/>
      <c r="AX202" s="233"/>
      <c r="AY202" s="233"/>
      <c r="AZ202" s="233"/>
      <c r="BA202" s="233"/>
      <c r="BB202" s="233"/>
      <c r="BC202" s="233"/>
      <c r="BD202" s="233"/>
      <c r="BE202" s="233"/>
      <c r="BF202" s="233"/>
      <c r="BG202" s="233"/>
      <c r="BH202" s="233"/>
      <c r="BI202" s="233"/>
      <c r="BJ202" s="233"/>
      <c r="BK202" s="233"/>
      <c r="BL202" s="233"/>
      <c r="BM202" s="233"/>
    </row>
    <row r="203" spans="11:65" s="201" customFormat="1" x14ac:dyDescent="0.25">
      <c r="K203" s="200"/>
      <c r="L203" s="196"/>
      <c r="M203" s="197"/>
      <c r="N203" s="197"/>
      <c r="O203" s="197"/>
      <c r="P203" s="197"/>
      <c r="Q203" s="197"/>
      <c r="R203" s="197"/>
      <c r="S203" s="197"/>
      <c r="T203" s="197"/>
      <c r="V203" s="233"/>
      <c r="W203" s="197"/>
      <c r="X203" s="197"/>
      <c r="Y203" s="197"/>
      <c r="Z203" s="197"/>
      <c r="AA203" s="197"/>
      <c r="AB203" s="197"/>
      <c r="AC203" s="197"/>
      <c r="AD203" s="197"/>
      <c r="AE203" s="233"/>
      <c r="AF203" s="233"/>
      <c r="AG203" s="233"/>
      <c r="AH203" s="233"/>
      <c r="AI203" s="233"/>
      <c r="AJ203" s="233"/>
      <c r="AK203" s="233"/>
      <c r="AL203" s="233"/>
      <c r="AM203" s="233"/>
      <c r="AN203" s="233"/>
      <c r="AO203" s="233"/>
      <c r="AP203" s="233"/>
      <c r="AQ203" s="233"/>
      <c r="AR203" s="233"/>
      <c r="AS203" s="233"/>
      <c r="AT203" s="233"/>
      <c r="AU203" s="233"/>
      <c r="AV203" s="233"/>
      <c r="AW203" s="233"/>
      <c r="AX203" s="233"/>
      <c r="AY203" s="233"/>
      <c r="AZ203" s="233"/>
      <c r="BA203" s="233"/>
      <c r="BB203" s="233"/>
      <c r="BC203" s="233"/>
      <c r="BD203" s="233"/>
      <c r="BE203" s="233"/>
      <c r="BF203" s="233"/>
      <c r="BG203" s="233"/>
      <c r="BH203" s="233"/>
      <c r="BI203" s="233"/>
      <c r="BJ203" s="233"/>
      <c r="BK203" s="233"/>
      <c r="BL203" s="233"/>
      <c r="BM203" s="233"/>
    </row>
    <row r="204" spans="11:65" s="201" customFormat="1" x14ac:dyDescent="0.25">
      <c r="K204" s="200"/>
      <c r="L204" s="196"/>
      <c r="M204" s="197"/>
      <c r="N204" s="197"/>
      <c r="O204" s="197"/>
      <c r="P204" s="197"/>
      <c r="Q204" s="197"/>
      <c r="R204" s="197"/>
      <c r="S204" s="197"/>
      <c r="T204" s="197"/>
      <c r="V204" s="233"/>
      <c r="W204" s="197"/>
      <c r="X204" s="197"/>
      <c r="Y204" s="197"/>
      <c r="Z204" s="197"/>
      <c r="AA204" s="197"/>
      <c r="AB204" s="197"/>
      <c r="AC204" s="197"/>
      <c r="AD204" s="197"/>
      <c r="AE204" s="233"/>
      <c r="AF204" s="233"/>
      <c r="AG204" s="233"/>
      <c r="AH204" s="233"/>
      <c r="AI204" s="233"/>
      <c r="AJ204" s="233"/>
      <c r="AK204" s="233"/>
      <c r="AL204" s="233"/>
      <c r="AM204" s="233"/>
      <c r="AN204" s="233"/>
      <c r="AO204" s="233"/>
      <c r="AP204" s="233"/>
      <c r="AQ204" s="233"/>
      <c r="AR204" s="233"/>
      <c r="AS204" s="233"/>
      <c r="AT204" s="233"/>
      <c r="AU204" s="233"/>
      <c r="AV204" s="233"/>
      <c r="AW204" s="233"/>
      <c r="AX204" s="233"/>
      <c r="AY204" s="233"/>
      <c r="AZ204" s="233"/>
      <c r="BA204" s="233"/>
      <c r="BB204" s="233"/>
      <c r="BC204" s="233"/>
      <c r="BD204" s="233"/>
      <c r="BE204" s="233"/>
      <c r="BF204" s="233"/>
      <c r="BG204" s="233"/>
      <c r="BH204" s="233"/>
      <c r="BI204" s="233"/>
      <c r="BJ204" s="233"/>
      <c r="BK204" s="233"/>
      <c r="BL204" s="233"/>
      <c r="BM204" s="233"/>
    </row>
    <row r="205" spans="11:65" s="201" customFormat="1" x14ac:dyDescent="0.25">
      <c r="K205" s="200"/>
      <c r="L205" s="196"/>
      <c r="M205" s="197"/>
      <c r="N205" s="197"/>
      <c r="O205" s="197"/>
      <c r="P205" s="197"/>
      <c r="Q205" s="197"/>
      <c r="R205" s="197"/>
      <c r="S205" s="197"/>
      <c r="T205" s="197"/>
      <c r="V205" s="233"/>
      <c r="W205" s="197"/>
      <c r="X205" s="197"/>
      <c r="Y205" s="197"/>
      <c r="Z205" s="197"/>
      <c r="AA205" s="197"/>
      <c r="AB205" s="197"/>
      <c r="AC205" s="197"/>
      <c r="AD205" s="197"/>
      <c r="AE205" s="233"/>
      <c r="AF205" s="233"/>
      <c r="AG205" s="233"/>
      <c r="AH205" s="233"/>
      <c r="AI205" s="233"/>
      <c r="AJ205" s="233"/>
      <c r="AK205" s="233"/>
      <c r="AL205" s="233"/>
      <c r="AM205" s="233"/>
      <c r="AN205" s="233"/>
      <c r="AO205" s="233"/>
      <c r="AP205" s="233"/>
      <c r="AQ205" s="233"/>
      <c r="AR205" s="233"/>
      <c r="AS205" s="233"/>
      <c r="AT205" s="233"/>
      <c r="AU205" s="233"/>
      <c r="AV205" s="233"/>
      <c r="AW205" s="233"/>
      <c r="AX205" s="233"/>
      <c r="AY205" s="233"/>
      <c r="AZ205" s="233"/>
      <c r="BA205" s="233"/>
      <c r="BB205" s="233"/>
      <c r="BC205" s="233"/>
      <c r="BD205" s="233"/>
      <c r="BE205" s="233"/>
      <c r="BF205" s="233"/>
      <c r="BG205" s="233"/>
      <c r="BH205" s="233"/>
      <c r="BI205" s="233"/>
      <c r="BJ205" s="233"/>
      <c r="BK205" s="233"/>
      <c r="BL205" s="233"/>
      <c r="BM205" s="233"/>
    </row>
    <row r="206" spans="11:65" s="201" customFormat="1" x14ac:dyDescent="0.25">
      <c r="K206" s="200"/>
      <c r="L206" s="196"/>
      <c r="M206" s="197"/>
      <c r="N206" s="197"/>
      <c r="O206" s="197"/>
      <c r="P206" s="197"/>
      <c r="Q206" s="197"/>
      <c r="R206" s="197"/>
      <c r="S206" s="197"/>
      <c r="T206" s="197"/>
      <c r="V206" s="233"/>
      <c r="W206" s="197"/>
      <c r="X206" s="197"/>
      <c r="Y206" s="197"/>
      <c r="Z206" s="197"/>
      <c r="AA206" s="197"/>
      <c r="AB206" s="197"/>
      <c r="AC206" s="197"/>
      <c r="AD206" s="197"/>
      <c r="AE206" s="233"/>
      <c r="AF206" s="233"/>
      <c r="AG206" s="233"/>
      <c r="AH206" s="233"/>
      <c r="AI206" s="233"/>
      <c r="AJ206" s="233"/>
      <c r="AK206" s="233"/>
      <c r="AL206" s="233"/>
      <c r="AM206" s="233"/>
      <c r="AN206" s="233"/>
      <c r="AO206" s="233"/>
      <c r="AP206" s="233"/>
      <c r="AQ206" s="233"/>
      <c r="AR206" s="233"/>
      <c r="AS206" s="233"/>
      <c r="AT206" s="233"/>
      <c r="AU206" s="233"/>
      <c r="AV206" s="233"/>
      <c r="AW206" s="233"/>
      <c r="AX206" s="233"/>
      <c r="AY206" s="233"/>
      <c r="AZ206" s="233"/>
      <c r="BA206" s="233"/>
      <c r="BB206" s="233"/>
      <c r="BC206" s="233"/>
      <c r="BD206" s="233"/>
      <c r="BE206" s="233"/>
      <c r="BF206" s="233"/>
      <c r="BG206" s="233"/>
      <c r="BH206" s="233"/>
      <c r="BI206" s="233"/>
      <c r="BJ206" s="233"/>
      <c r="BK206" s="233"/>
      <c r="BL206" s="233"/>
      <c r="BM206" s="233"/>
    </row>
    <row r="207" spans="11:65" s="201" customFormat="1" x14ac:dyDescent="0.25">
      <c r="K207" s="200"/>
      <c r="L207" s="196"/>
      <c r="M207" s="197"/>
      <c r="N207" s="197"/>
      <c r="O207" s="197"/>
      <c r="P207" s="197"/>
      <c r="Q207" s="197"/>
      <c r="R207" s="197"/>
      <c r="S207" s="197"/>
      <c r="T207" s="197"/>
      <c r="V207" s="233"/>
      <c r="W207" s="197"/>
      <c r="X207" s="197"/>
      <c r="Y207" s="197"/>
      <c r="Z207" s="197"/>
      <c r="AA207" s="197"/>
      <c r="AB207" s="197"/>
      <c r="AC207" s="197"/>
      <c r="AD207" s="197"/>
      <c r="AE207" s="233"/>
      <c r="AF207" s="233"/>
      <c r="AG207" s="233"/>
      <c r="AH207" s="233"/>
      <c r="AI207" s="233"/>
      <c r="AJ207" s="233"/>
      <c r="AK207" s="233"/>
      <c r="AL207" s="233"/>
      <c r="AM207" s="233"/>
      <c r="AN207" s="233"/>
      <c r="AO207" s="233"/>
      <c r="AP207" s="233"/>
      <c r="AQ207" s="233"/>
      <c r="AR207" s="233"/>
      <c r="AS207" s="233"/>
      <c r="AT207" s="233"/>
      <c r="AU207" s="233"/>
      <c r="AV207" s="233"/>
      <c r="AW207" s="233"/>
      <c r="AX207" s="233"/>
      <c r="AY207" s="233"/>
      <c r="AZ207" s="233"/>
      <c r="BA207" s="233"/>
      <c r="BB207" s="233"/>
      <c r="BC207" s="233"/>
      <c r="BD207" s="233"/>
      <c r="BE207" s="233"/>
      <c r="BF207" s="233"/>
      <c r="BG207" s="233"/>
      <c r="BH207" s="233"/>
      <c r="BI207" s="233"/>
      <c r="BJ207" s="233"/>
      <c r="BK207" s="233"/>
      <c r="BL207" s="233"/>
      <c r="BM207" s="233"/>
    </row>
    <row r="208" spans="11:65" s="201" customFormat="1" x14ac:dyDescent="0.25">
      <c r="K208" s="200"/>
      <c r="L208" s="196"/>
      <c r="M208" s="197"/>
      <c r="N208" s="197"/>
      <c r="O208" s="197"/>
      <c r="P208" s="197"/>
      <c r="Q208" s="197"/>
      <c r="R208" s="197"/>
      <c r="S208" s="197"/>
      <c r="T208" s="197"/>
      <c r="V208" s="233"/>
      <c r="W208" s="197"/>
      <c r="X208" s="197"/>
      <c r="Y208" s="197"/>
      <c r="Z208" s="197"/>
      <c r="AA208" s="197"/>
      <c r="AB208" s="197"/>
      <c r="AC208" s="197"/>
      <c r="AD208" s="197"/>
      <c r="AE208" s="233"/>
      <c r="AF208" s="233"/>
      <c r="AG208" s="233"/>
      <c r="AH208" s="233"/>
      <c r="AI208" s="233"/>
      <c r="AJ208" s="233"/>
      <c r="AK208" s="233"/>
      <c r="AL208" s="233"/>
      <c r="AM208" s="233"/>
      <c r="AN208" s="233"/>
      <c r="AO208" s="233"/>
      <c r="AP208" s="233"/>
      <c r="AQ208" s="233"/>
      <c r="AR208" s="233"/>
      <c r="AS208" s="233"/>
      <c r="AT208" s="233"/>
      <c r="AU208" s="233"/>
      <c r="AV208" s="233"/>
      <c r="AW208" s="233"/>
      <c r="AX208" s="233"/>
      <c r="AY208" s="233"/>
      <c r="AZ208" s="233"/>
      <c r="BA208" s="233"/>
      <c r="BB208" s="233"/>
      <c r="BC208" s="233"/>
      <c r="BD208" s="233"/>
      <c r="BE208" s="233"/>
      <c r="BF208" s="233"/>
      <c r="BG208" s="233"/>
      <c r="BH208" s="233"/>
      <c r="BI208" s="233"/>
      <c r="BJ208" s="233"/>
      <c r="BK208" s="233"/>
      <c r="BL208" s="233"/>
      <c r="BM208" s="233"/>
    </row>
    <row r="209" spans="11:65" s="201" customFormat="1" x14ac:dyDescent="0.25">
      <c r="K209" s="200"/>
      <c r="L209" s="196"/>
      <c r="M209" s="197"/>
      <c r="N209" s="197"/>
      <c r="O209" s="197"/>
      <c r="P209" s="197"/>
      <c r="Q209" s="197"/>
      <c r="R209" s="197"/>
      <c r="S209" s="197"/>
      <c r="T209" s="197"/>
      <c r="V209" s="233"/>
      <c r="W209" s="197"/>
      <c r="X209" s="197"/>
      <c r="Y209" s="197"/>
      <c r="Z209" s="197"/>
      <c r="AA209" s="197"/>
      <c r="AB209" s="197"/>
      <c r="AC209" s="197"/>
      <c r="AD209" s="197"/>
      <c r="AE209" s="233"/>
      <c r="AF209" s="233"/>
      <c r="AG209" s="233"/>
      <c r="AH209" s="233"/>
      <c r="AI209" s="233"/>
      <c r="AJ209" s="233"/>
      <c r="AK209" s="233"/>
      <c r="AL209" s="233"/>
      <c r="AM209" s="233"/>
      <c r="AN209" s="233"/>
      <c r="AO209" s="233"/>
      <c r="AP209" s="233"/>
      <c r="AQ209" s="233"/>
      <c r="AR209" s="233"/>
      <c r="AS209" s="233"/>
      <c r="AT209" s="233"/>
      <c r="AU209" s="233"/>
      <c r="AV209" s="233"/>
      <c r="AW209" s="233"/>
      <c r="AX209" s="233"/>
      <c r="AY209" s="233"/>
      <c r="AZ209" s="233"/>
      <c r="BA209" s="233"/>
      <c r="BB209" s="233"/>
      <c r="BC209" s="233"/>
      <c r="BD209" s="233"/>
      <c r="BE209" s="233"/>
      <c r="BF209" s="233"/>
      <c r="BG209" s="233"/>
      <c r="BH209" s="233"/>
      <c r="BI209" s="233"/>
      <c r="BJ209" s="233"/>
      <c r="BK209" s="233"/>
      <c r="BL209" s="233"/>
      <c r="BM209" s="233"/>
    </row>
    <row r="210" spans="11:65" s="201" customFormat="1" x14ac:dyDescent="0.25">
      <c r="K210" s="200"/>
      <c r="L210" s="196"/>
      <c r="M210" s="197"/>
      <c r="N210" s="197"/>
      <c r="O210" s="197"/>
      <c r="P210" s="197"/>
      <c r="Q210" s="197"/>
      <c r="R210" s="197"/>
      <c r="S210" s="197"/>
      <c r="T210" s="197"/>
      <c r="V210" s="233"/>
      <c r="W210" s="197"/>
      <c r="X210" s="197"/>
      <c r="Y210" s="197"/>
      <c r="Z210" s="197"/>
      <c r="AA210" s="197"/>
      <c r="AB210" s="197"/>
      <c r="AC210" s="197"/>
      <c r="AD210" s="197"/>
      <c r="AE210" s="233"/>
      <c r="AF210" s="233"/>
      <c r="AG210" s="233"/>
      <c r="AH210" s="233"/>
      <c r="AI210" s="233"/>
      <c r="AJ210" s="233"/>
      <c r="AK210" s="233"/>
      <c r="AL210" s="233"/>
      <c r="AM210" s="233"/>
      <c r="AN210" s="233"/>
      <c r="AO210" s="233"/>
      <c r="AP210" s="233"/>
      <c r="AQ210" s="233"/>
      <c r="AR210" s="233"/>
      <c r="AS210" s="233"/>
      <c r="AT210" s="233"/>
      <c r="AU210" s="233"/>
      <c r="AV210" s="233"/>
      <c r="AW210" s="233"/>
      <c r="AX210" s="233"/>
      <c r="AY210" s="233"/>
      <c r="AZ210" s="233"/>
      <c r="BA210" s="233"/>
      <c r="BB210" s="233"/>
      <c r="BC210" s="233"/>
      <c r="BD210" s="233"/>
      <c r="BE210" s="233"/>
      <c r="BF210" s="233"/>
      <c r="BG210" s="233"/>
      <c r="BH210" s="233"/>
      <c r="BI210" s="233"/>
      <c r="BJ210" s="233"/>
      <c r="BK210" s="233"/>
      <c r="BL210" s="233"/>
      <c r="BM210" s="233"/>
    </row>
    <row r="211" spans="11:65" s="201" customFormat="1" x14ac:dyDescent="0.25">
      <c r="K211" s="200"/>
      <c r="L211" s="196"/>
      <c r="M211" s="197"/>
      <c r="N211" s="197"/>
      <c r="O211" s="197"/>
      <c r="P211" s="197"/>
      <c r="Q211" s="197"/>
      <c r="R211" s="197"/>
      <c r="S211" s="197"/>
      <c r="T211" s="197"/>
      <c r="V211" s="233"/>
      <c r="W211" s="197"/>
      <c r="X211" s="197"/>
      <c r="Y211" s="197"/>
      <c r="Z211" s="197"/>
      <c r="AA211" s="197"/>
      <c r="AB211" s="197"/>
      <c r="AC211" s="197"/>
      <c r="AD211" s="197"/>
      <c r="AE211" s="233"/>
      <c r="AF211" s="233"/>
      <c r="AG211" s="233"/>
      <c r="AH211" s="233"/>
      <c r="AI211" s="233"/>
      <c r="AJ211" s="233"/>
      <c r="AK211" s="233"/>
      <c r="AL211" s="233"/>
      <c r="AM211" s="233"/>
      <c r="AN211" s="233"/>
      <c r="AO211" s="233"/>
      <c r="AP211" s="233"/>
      <c r="AQ211" s="233"/>
      <c r="AR211" s="233"/>
      <c r="AS211" s="233"/>
      <c r="AT211" s="233"/>
      <c r="AU211" s="233"/>
      <c r="AV211" s="233"/>
      <c r="AW211" s="233"/>
      <c r="AX211" s="233"/>
      <c r="AY211" s="233"/>
      <c r="AZ211" s="233"/>
      <c r="BA211" s="233"/>
      <c r="BB211" s="233"/>
      <c r="BC211" s="233"/>
      <c r="BD211" s="233"/>
      <c r="BE211" s="233"/>
      <c r="BF211" s="233"/>
      <c r="BG211" s="233"/>
      <c r="BH211" s="233"/>
      <c r="BI211" s="233"/>
      <c r="BJ211" s="233"/>
      <c r="BK211" s="233"/>
      <c r="BL211" s="233"/>
      <c r="BM211" s="233"/>
    </row>
    <row r="212" spans="11:65" s="201" customFormat="1" x14ac:dyDescent="0.25">
      <c r="K212" s="200"/>
      <c r="L212" s="196"/>
      <c r="M212" s="197"/>
      <c r="N212" s="197"/>
      <c r="O212" s="197"/>
      <c r="P212" s="197"/>
      <c r="Q212" s="197"/>
      <c r="R212" s="197"/>
      <c r="S212" s="197"/>
      <c r="T212" s="197"/>
      <c r="V212" s="233"/>
      <c r="W212" s="197"/>
      <c r="X212" s="197"/>
      <c r="Y212" s="197"/>
      <c r="Z212" s="197"/>
      <c r="AA212" s="197"/>
      <c r="AB212" s="197"/>
      <c r="AC212" s="197"/>
      <c r="AD212" s="197"/>
      <c r="AE212" s="233"/>
      <c r="AF212" s="233"/>
      <c r="AG212" s="233"/>
      <c r="AH212" s="233"/>
      <c r="AI212" s="233"/>
      <c r="AJ212" s="233"/>
      <c r="AK212" s="233"/>
      <c r="AL212" s="233"/>
      <c r="AM212" s="233"/>
      <c r="AN212" s="233"/>
      <c r="AO212" s="233"/>
      <c r="AP212" s="233"/>
      <c r="AQ212" s="233"/>
      <c r="AR212" s="233"/>
      <c r="AS212" s="233"/>
      <c r="AT212" s="233"/>
      <c r="AU212" s="233"/>
      <c r="AV212" s="233"/>
      <c r="AW212" s="233"/>
      <c r="AX212" s="233"/>
      <c r="AY212" s="233"/>
      <c r="AZ212" s="233"/>
      <c r="BA212" s="233"/>
      <c r="BB212" s="233"/>
      <c r="BC212" s="233"/>
      <c r="BD212" s="233"/>
      <c r="BE212" s="233"/>
      <c r="BF212" s="233"/>
      <c r="BG212" s="233"/>
      <c r="BH212" s="233"/>
      <c r="BI212" s="233"/>
      <c r="BJ212" s="233"/>
      <c r="BK212" s="233"/>
      <c r="BL212" s="233"/>
      <c r="BM212" s="233"/>
    </row>
    <row r="213" spans="11:65" s="201" customFormat="1" x14ac:dyDescent="0.25">
      <c r="K213" s="200"/>
      <c r="L213" s="196"/>
      <c r="M213" s="197"/>
      <c r="N213" s="197"/>
      <c r="O213" s="197"/>
      <c r="P213" s="197"/>
      <c r="Q213" s="197"/>
      <c r="R213" s="197"/>
      <c r="S213" s="197"/>
      <c r="T213" s="197"/>
      <c r="V213" s="233"/>
      <c r="W213" s="197"/>
      <c r="X213" s="197"/>
      <c r="Y213" s="197"/>
      <c r="Z213" s="197"/>
      <c r="AA213" s="197"/>
      <c r="AB213" s="197"/>
      <c r="AC213" s="197"/>
      <c r="AD213" s="197"/>
      <c r="AE213" s="233"/>
      <c r="AF213" s="233"/>
      <c r="AG213" s="233"/>
      <c r="AH213" s="233"/>
      <c r="AI213" s="233"/>
      <c r="AJ213" s="233"/>
      <c r="AK213" s="233"/>
      <c r="AL213" s="233"/>
      <c r="AM213" s="233"/>
      <c r="AN213" s="233"/>
      <c r="AO213" s="233"/>
      <c r="AP213" s="233"/>
      <c r="AQ213" s="233"/>
      <c r="AR213" s="233"/>
      <c r="AS213" s="233"/>
      <c r="AT213" s="233"/>
      <c r="AU213" s="233"/>
      <c r="AV213" s="233"/>
      <c r="AW213" s="233"/>
      <c r="AX213" s="233"/>
      <c r="AY213" s="233"/>
      <c r="AZ213" s="233"/>
      <c r="BA213" s="233"/>
      <c r="BB213" s="233"/>
      <c r="BC213" s="233"/>
      <c r="BD213" s="233"/>
      <c r="BE213" s="233"/>
      <c r="BF213" s="233"/>
      <c r="BG213" s="233"/>
      <c r="BH213" s="233"/>
      <c r="BI213" s="233"/>
      <c r="BJ213" s="233"/>
      <c r="BK213" s="233"/>
      <c r="BL213" s="233"/>
      <c r="BM213" s="233"/>
    </row>
    <row r="214" spans="11:65" s="201" customFormat="1" x14ac:dyDescent="0.25">
      <c r="K214" s="200"/>
      <c r="L214" s="196"/>
      <c r="M214" s="197"/>
      <c r="N214" s="197"/>
      <c r="O214" s="197"/>
      <c r="P214" s="197"/>
      <c r="Q214" s="197"/>
      <c r="R214" s="197"/>
      <c r="S214" s="197"/>
      <c r="T214" s="197"/>
      <c r="V214" s="233"/>
      <c r="W214" s="197"/>
      <c r="X214" s="197"/>
      <c r="Y214" s="197"/>
      <c r="Z214" s="197"/>
      <c r="AA214" s="197"/>
      <c r="AB214" s="197"/>
      <c r="AC214" s="197"/>
      <c r="AD214" s="197"/>
      <c r="AE214" s="233"/>
      <c r="AF214" s="233"/>
      <c r="AG214" s="233"/>
      <c r="AH214" s="233"/>
      <c r="AI214" s="233"/>
      <c r="AJ214" s="233"/>
      <c r="AK214" s="233"/>
      <c r="AL214" s="233"/>
      <c r="AM214" s="233"/>
      <c r="AN214" s="233"/>
      <c r="AO214" s="233"/>
      <c r="AP214" s="233"/>
      <c r="AQ214" s="233"/>
      <c r="AR214" s="233"/>
      <c r="AS214" s="233"/>
      <c r="AT214" s="233"/>
      <c r="AU214" s="233"/>
      <c r="AV214" s="233"/>
      <c r="AW214" s="233"/>
      <c r="AX214" s="233"/>
      <c r="AY214" s="233"/>
      <c r="AZ214" s="233"/>
      <c r="BA214" s="233"/>
      <c r="BB214" s="233"/>
      <c r="BC214" s="233"/>
      <c r="BD214" s="233"/>
      <c r="BE214" s="233"/>
      <c r="BF214" s="233"/>
      <c r="BG214" s="233"/>
      <c r="BH214" s="233"/>
      <c r="BI214" s="233"/>
      <c r="BJ214" s="233"/>
      <c r="BK214" s="233"/>
      <c r="BL214" s="233"/>
      <c r="BM214" s="233"/>
    </row>
    <row r="215" spans="11:65" s="201" customFormat="1" x14ac:dyDescent="0.25">
      <c r="K215" s="200"/>
      <c r="L215" s="196"/>
      <c r="M215" s="197"/>
      <c r="N215" s="197"/>
      <c r="O215" s="197"/>
      <c r="P215" s="197"/>
      <c r="Q215" s="197"/>
      <c r="R215" s="197"/>
      <c r="S215" s="197"/>
      <c r="T215" s="197"/>
      <c r="V215" s="233"/>
      <c r="W215" s="197"/>
      <c r="X215" s="197"/>
      <c r="Y215" s="197"/>
      <c r="Z215" s="197"/>
      <c r="AA215" s="197"/>
      <c r="AB215" s="197"/>
      <c r="AC215" s="197"/>
      <c r="AD215" s="197"/>
      <c r="AE215" s="233"/>
      <c r="AF215" s="233"/>
      <c r="AG215" s="233"/>
      <c r="AH215" s="233"/>
      <c r="AI215" s="233"/>
      <c r="AJ215" s="233"/>
      <c r="AK215" s="233"/>
      <c r="AL215" s="233"/>
      <c r="AM215" s="233"/>
      <c r="AN215" s="233"/>
      <c r="AO215" s="233"/>
      <c r="AP215" s="233"/>
      <c r="AQ215" s="233"/>
      <c r="AR215" s="233"/>
      <c r="AS215" s="233"/>
      <c r="AT215" s="233"/>
      <c r="AU215" s="233"/>
      <c r="AV215" s="233"/>
      <c r="AW215" s="233"/>
      <c r="AX215" s="233"/>
      <c r="AY215" s="233"/>
      <c r="AZ215" s="233"/>
      <c r="BA215" s="233"/>
      <c r="BB215" s="233"/>
      <c r="BC215" s="233"/>
      <c r="BD215" s="233"/>
      <c r="BE215" s="233"/>
      <c r="BF215" s="233"/>
      <c r="BG215" s="233"/>
      <c r="BH215" s="233"/>
      <c r="BI215" s="233"/>
      <c r="BJ215" s="233"/>
      <c r="BK215" s="233"/>
      <c r="BL215" s="233"/>
      <c r="BM215" s="233"/>
    </row>
    <row r="216" spans="11:65" s="201" customFormat="1" x14ac:dyDescent="0.25">
      <c r="K216" s="200"/>
      <c r="L216" s="196"/>
      <c r="M216" s="197"/>
      <c r="N216" s="197"/>
      <c r="O216" s="197"/>
      <c r="P216" s="197"/>
      <c r="Q216" s="197"/>
      <c r="R216" s="197"/>
      <c r="S216" s="197"/>
      <c r="T216" s="197"/>
      <c r="V216" s="233"/>
      <c r="W216" s="197"/>
      <c r="X216" s="197"/>
      <c r="Y216" s="197"/>
      <c r="Z216" s="197"/>
      <c r="AA216" s="197"/>
      <c r="AB216" s="197"/>
      <c r="AC216" s="197"/>
      <c r="AD216" s="197"/>
      <c r="AE216" s="233"/>
      <c r="AF216" s="233"/>
      <c r="AG216" s="233"/>
      <c r="AH216" s="233"/>
      <c r="AI216" s="233"/>
      <c r="AJ216" s="233"/>
      <c r="AK216" s="233"/>
      <c r="AL216" s="233"/>
      <c r="AM216" s="233"/>
      <c r="AN216" s="233"/>
      <c r="AO216" s="233"/>
      <c r="AP216" s="233"/>
      <c r="AQ216" s="233"/>
      <c r="AR216" s="233"/>
      <c r="AS216" s="233"/>
      <c r="AT216" s="233"/>
      <c r="AU216" s="233"/>
      <c r="AV216" s="233"/>
      <c r="AW216" s="233"/>
      <c r="AX216" s="233"/>
      <c r="AY216" s="233"/>
      <c r="AZ216" s="233"/>
      <c r="BA216" s="233"/>
      <c r="BB216" s="233"/>
      <c r="BC216" s="233"/>
      <c r="BD216" s="233"/>
      <c r="BE216" s="233"/>
      <c r="BF216" s="233"/>
      <c r="BG216" s="233"/>
      <c r="BH216" s="233"/>
      <c r="BI216" s="233"/>
      <c r="BJ216" s="233"/>
      <c r="BK216" s="233"/>
      <c r="BL216" s="233"/>
      <c r="BM216" s="233"/>
    </row>
    <row r="217" spans="11:65" s="201" customFormat="1" x14ac:dyDescent="0.25">
      <c r="K217" s="200"/>
      <c r="L217" s="196"/>
      <c r="M217" s="197"/>
      <c r="N217" s="197"/>
      <c r="O217" s="197"/>
      <c r="P217" s="197"/>
      <c r="Q217" s="197"/>
      <c r="R217" s="197"/>
      <c r="S217" s="197"/>
      <c r="T217" s="197"/>
      <c r="V217" s="233"/>
      <c r="W217" s="197"/>
      <c r="X217" s="197"/>
      <c r="Y217" s="197"/>
      <c r="Z217" s="197"/>
      <c r="AA217" s="197"/>
      <c r="AB217" s="197"/>
      <c r="AC217" s="197"/>
      <c r="AD217" s="197"/>
      <c r="AE217" s="233"/>
      <c r="AF217" s="233"/>
      <c r="AG217" s="233"/>
      <c r="AH217" s="233"/>
      <c r="AI217" s="233"/>
      <c r="AJ217" s="233"/>
      <c r="AK217" s="233"/>
      <c r="AL217" s="233"/>
      <c r="AM217" s="233"/>
      <c r="AN217" s="233"/>
      <c r="AO217" s="233"/>
      <c r="AP217" s="233"/>
      <c r="AQ217" s="233"/>
      <c r="AR217" s="233"/>
      <c r="AS217" s="233"/>
      <c r="AT217" s="233"/>
      <c r="AU217" s="233"/>
      <c r="AV217" s="233"/>
      <c r="AW217" s="233"/>
      <c r="AX217" s="233"/>
      <c r="AY217" s="233"/>
      <c r="AZ217" s="233"/>
      <c r="BA217" s="233"/>
      <c r="BB217" s="233"/>
      <c r="BC217" s="233"/>
      <c r="BD217" s="233"/>
      <c r="BE217" s="233"/>
      <c r="BF217" s="233"/>
      <c r="BG217" s="233"/>
      <c r="BH217" s="233"/>
      <c r="BI217" s="233"/>
      <c r="BJ217" s="233"/>
      <c r="BK217" s="233"/>
      <c r="BL217" s="233"/>
      <c r="BM217" s="233"/>
    </row>
    <row r="218" spans="11:65" s="201" customFormat="1" x14ac:dyDescent="0.25">
      <c r="K218" s="200"/>
      <c r="L218" s="196"/>
      <c r="M218" s="197"/>
      <c r="N218" s="197"/>
      <c r="O218" s="197"/>
      <c r="P218" s="197"/>
      <c r="Q218" s="197"/>
      <c r="R218" s="197"/>
      <c r="S218" s="197"/>
      <c r="T218" s="197"/>
      <c r="V218" s="233"/>
      <c r="W218" s="197"/>
      <c r="X218" s="197"/>
      <c r="Y218" s="197"/>
      <c r="Z218" s="197"/>
      <c r="AA218" s="197"/>
      <c r="AB218" s="197"/>
      <c r="AC218" s="197"/>
      <c r="AD218" s="197"/>
      <c r="AE218" s="233"/>
      <c r="AF218" s="233"/>
      <c r="AG218" s="233"/>
      <c r="AH218" s="233"/>
      <c r="AI218" s="233"/>
      <c r="AJ218" s="233"/>
      <c r="AK218" s="233"/>
      <c r="AL218" s="233"/>
      <c r="AM218" s="233"/>
      <c r="AN218" s="233"/>
      <c r="AO218" s="233"/>
      <c r="AP218" s="233"/>
      <c r="AQ218" s="233"/>
      <c r="AR218" s="233"/>
      <c r="AS218" s="233"/>
      <c r="AT218" s="233"/>
      <c r="AU218" s="233"/>
      <c r="AV218" s="233"/>
      <c r="AW218" s="233"/>
      <c r="AX218" s="233"/>
      <c r="AY218" s="233"/>
      <c r="AZ218" s="233"/>
      <c r="BA218" s="233"/>
      <c r="BB218" s="233"/>
      <c r="BC218" s="233"/>
      <c r="BD218" s="233"/>
      <c r="BE218" s="233"/>
      <c r="BF218" s="233"/>
      <c r="BG218" s="233"/>
      <c r="BH218" s="233"/>
      <c r="BI218" s="233"/>
      <c r="BJ218" s="233"/>
      <c r="BK218" s="233"/>
      <c r="BL218" s="233"/>
      <c r="BM218" s="233"/>
    </row>
    <row r="219" spans="11:65" s="201" customFormat="1" x14ac:dyDescent="0.25">
      <c r="K219" s="200"/>
      <c r="L219" s="196"/>
      <c r="M219" s="197"/>
      <c r="N219" s="197"/>
      <c r="O219" s="197"/>
      <c r="P219" s="197"/>
      <c r="Q219" s="197"/>
      <c r="R219" s="197"/>
      <c r="S219" s="197"/>
      <c r="T219" s="197"/>
      <c r="V219" s="233"/>
      <c r="W219" s="197"/>
      <c r="X219" s="197"/>
      <c r="Y219" s="197"/>
      <c r="Z219" s="197"/>
      <c r="AA219" s="197"/>
      <c r="AB219" s="197"/>
      <c r="AC219" s="197"/>
      <c r="AD219" s="197"/>
      <c r="AE219" s="233"/>
      <c r="AF219" s="233"/>
      <c r="AG219" s="233"/>
      <c r="AH219" s="233"/>
      <c r="AI219" s="233"/>
      <c r="AJ219" s="233"/>
      <c r="AK219" s="233"/>
      <c r="AL219" s="233"/>
      <c r="AM219" s="233"/>
      <c r="AN219" s="233"/>
      <c r="AO219" s="233"/>
      <c r="AP219" s="233"/>
      <c r="AQ219" s="233"/>
      <c r="AR219" s="233"/>
      <c r="AS219" s="233"/>
      <c r="AT219" s="233"/>
      <c r="AU219" s="233"/>
      <c r="AV219" s="233"/>
      <c r="AW219" s="233"/>
      <c r="AX219" s="233"/>
      <c r="AY219" s="233"/>
      <c r="AZ219" s="233"/>
      <c r="BA219" s="233"/>
      <c r="BB219" s="233"/>
      <c r="BC219" s="233"/>
      <c r="BD219" s="233"/>
      <c r="BE219" s="233"/>
      <c r="BF219" s="233"/>
      <c r="BG219" s="233"/>
      <c r="BH219" s="233"/>
      <c r="BI219" s="233"/>
      <c r="BJ219" s="233"/>
      <c r="BK219" s="233"/>
      <c r="BL219" s="233"/>
      <c r="BM219" s="233"/>
    </row>
    <row r="220" spans="11:65" s="201" customFormat="1" x14ac:dyDescent="0.25">
      <c r="K220" s="200"/>
      <c r="L220" s="196"/>
      <c r="M220" s="197"/>
      <c r="N220" s="197"/>
      <c r="O220" s="197"/>
      <c r="P220" s="197"/>
      <c r="Q220" s="197"/>
      <c r="R220" s="197"/>
      <c r="S220" s="197"/>
      <c r="T220" s="197"/>
      <c r="V220" s="233"/>
      <c r="W220" s="197"/>
      <c r="X220" s="197"/>
      <c r="Y220" s="197"/>
      <c r="Z220" s="197"/>
      <c r="AA220" s="197"/>
      <c r="AB220" s="197"/>
      <c r="AC220" s="197"/>
      <c r="AD220" s="197"/>
      <c r="AE220" s="233"/>
      <c r="AF220" s="233"/>
      <c r="AG220" s="233"/>
      <c r="AH220" s="233"/>
      <c r="AI220" s="233"/>
      <c r="AJ220" s="233"/>
      <c r="AK220" s="233"/>
      <c r="AL220" s="233"/>
      <c r="AM220" s="233"/>
      <c r="AN220" s="233"/>
      <c r="AO220" s="233"/>
      <c r="AP220" s="233"/>
      <c r="AQ220" s="233"/>
      <c r="AR220" s="233"/>
      <c r="AS220" s="233"/>
      <c r="AT220" s="233"/>
      <c r="AU220" s="233"/>
      <c r="AV220" s="233"/>
      <c r="AW220" s="233"/>
      <c r="AX220" s="233"/>
      <c r="AY220" s="233"/>
      <c r="AZ220" s="233"/>
      <c r="BA220" s="233"/>
      <c r="BB220" s="233"/>
      <c r="BC220" s="233"/>
      <c r="BD220" s="233"/>
      <c r="BE220" s="233"/>
      <c r="BF220" s="233"/>
      <c r="BG220" s="233"/>
      <c r="BH220" s="233"/>
      <c r="BI220" s="233"/>
      <c r="BJ220" s="233"/>
      <c r="BK220" s="233"/>
      <c r="BL220" s="233"/>
      <c r="BM220" s="233"/>
    </row>
    <row r="221" spans="11:65" s="201" customFormat="1" x14ac:dyDescent="0.25">
      <c r="K221" s="200"/>
      <c r="L221" s="196"/>
      <c r="M221" s="197"/>
      <c r="N221" s="197"/>
      <c r="O221" s="197"/>
      <c r="P221" s="197"/>
      <c r="Q221" s="197"/>
      <c r="R221" s="197"/>
      <c r="S221" s="197"/>
      <c r="T221" s="197"/>
      <c r="V221" s="233"/>
      <c r="W221" s="197"/>
      <c r="X221" s="197"/>
      <c r="Y221" s="197"/>
      <c r="Z221" s="197"/>
      <c r="AA221" s="197"/>
      <c r="AB221" s="197"/>
      <c r="AC221" s="197"/>
      <c r="AD221" s="197"/>
      <c r="AE221" s="233"/>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233"/>
      <c r="BG221" s="233"/>
      <c r="BH221" s="233"/>
      <c r="BI221" s="233"/>
      <c r="BJ221" s="233"/>
      <c r="BK221" s="233"/>
      <c r="BL221" s="233"/>
      <c r="BM221" s="233"/>
    </row>
    <row r="222" spans="11:65" s="201" customFormat="1" x14ac:dyDescent="0.25">
      <c r="K222" s="200"/>
      <c r="L222" s="196"/>
      <c r="M222" s="197"/>
      <c r="N222" s="197"/>
      <c r="O222" s="197"/>
      <c r="P222" s="197"/>
      <c r="Q222" s="197"/>
      <c r="R222" s="197"/>
      <c r="S222" s="197"/>
      <c r="T222" s="197"/>
      <c r="V222" s="233"/>
      <c r="W222" s="197"/>
      <c r="X222" s="197"/>
      <c r="Y222" s="197"/>
      <c r="Z222" s="197"/>
      <c r="AA222" s="197"/>
      <c r="AB222" s="197"/>
      <c r="AC222" s="197"/>
      <c r="AD222" s="197"/>
      <c r="AE222" s="233"/>
      <c r="AF222" s="233"/>
      <c r="AG222" s="233"/>
      <c r="AH222" s="233"/>
      <c r="AI222" s="233"/>
      <c r="AJ222" s="233"/>
      <c r="AK222" s="233"/>
      <c r="AL222" s="233"/>
      <c r="AM222" s="233"/>
      <c r="AN222" s="233"/>
      <c r="AO222" s="233"/>
      <c r="AP222" s="233"/>
      <c r="AQ222" s="233"/>
      <c r="AR222" s="233"/>
      <c r="AS222" s="233"/>
      <c r="AT222" s="233"/>
      <c r="AU222" s="233"/>
      <c r="AV222" s="233"/>
      <c r="AW222" s="233"/>
      <c r="AX222" s="233"/>
      <c r="AY222" s="233"/>
      <c r="AZ222" s="233"/>
      <c r="BA222" s="233"/>
      <c r="BB222" s="233"/>
      <c r="BC222" s="233"/>
      <c r="BD222" s="233"/>
      <c r="BE222" s="233"/>
      <c r="BF222" s="233"/>
      <c r="BG222" s="233"/>
      <c r="BH222" s="233"/>
      <c r="BI222" s="233"/>
      <c r="BJ222" s="233"/>
      <c r="BK222" s="233"/>
      <c r="BL222" s="233"/>
      <c r="BM222" s="233"/>
    </row>
    <row r="223" spans="11:65" s="201" customFormat="1" x14ac:dyDescent="0.25">
      <c r="K223" s="200"/>
      <c r="L223" s="196"/>
      <c r="M223" s="197"/>
      <c r="N223" s="197"/>
      <c r="O223" s="197"/>
      <c r="P223" s="197"/>
      <c r="Q223" s="197"/>
      <c r="R223" s="197"/>
      <c r="S223" s="197"/>
      <c r="T223" s="197"/>
      <c r="V223" s="233"/>
      <c r="W223" s="197"/>
      <c r="X223" s="197"/>
      <c r="Y223" s="197"/>
      <c r="Z223" s="197"/>
      <c r="AA223" s="197"/>
      <c r="AB223" s="197"/>
      <c r="AC223" s="197"/>
      <c r="AD223" s="197"/>
      <c r="AE223" s="233"/>
      <c r="AF223" s="233"/>
      <c r="AG223" s="233"/>
      <c r="AH223" s="233"/>
      <c r="AI223" s="233"/>
      <c r="AJ223" s="233"/>
      <c r="AK223" s="233"/>
      <c r="AL223" s="233"/>
      <c r="AM223" s="233"/>
      <c r="AN223" s="233"/>
      <c r="AO223" s="233"/>
      <c r="AP223" s="233"/>
      <c r="AQ223" s="233"/>
      <c r="AR223" s="233"/>
      <c r="AS223" s="233"/>
      <c r="AT223" s="233"/>
      <c r="AU223" s="233"/>
      <c r="AV223" s="233"/>
      <c r="AW223" s="233"/>
      <c r="AX223" s="233"/>
      <c r="AY223" s="233"/>
      <c r="AZ223" s="233"/>
      <c r="BA223" s="233"/>
      <c r="BB223" s="233"/>
      <c r="BC223" s="233"/>
      <c r="BD223" s="233"/>
      <c r="BE223" s="233"/>
      <c r="BF223" s="233"/>
      <c r="BG223" s="233"/>
      <c r="BH223" s="233"/>
      <c r="BI223" s="233"/>
      <c r="BJ223" s="233"/>
      <c r="BK223" s="233"/>
      <c r="BL223" s="233"/>
      <c r="BM223" s="233"/>
    </row>
    <row r="224" spans="11:65" s="201" customFormat="1" x14ac:dyDescent="0.25">
      <c r="K224" s="200"/>
      <c r="L224" s="196"/>
      <c r="M224" s="197"/>
      <c r="N224" s="197"/>
      <c r="O224" s="197"/>
      <c r="P224" s="197"/>
      <c r="Q224" s="197"/>
      <c r="R224" s="197"/>
      <c r="S224" s="197"/>
      <c r="T224" s="197"/>
      <c r="V224" s="233"/>
      <c r="W224" s="197"/>
      <c r="X224" s="197"/>
      <c r="Y224" s="197"/>
      <c r="Z224" s="197"/>
      <c r="AA224" s="197"/>
      <c r="AB224" s="197"/>
      <c r="AC224" s="197"/>
      <c r="AD224" s="197"/>
      <c r="AE224" s="233"/>
      <c r="AF224" s="233"/>
      <c r="AG224" s="233"/>
      <c r="AH224" s="233"/>
      <c r="AI224" s="233"/>
      <c r="AJ224" s="233"/>
      <c r="AK224" s="233"/>
      <c r="AL224" s="233"/>
      <c r="AM224" s="233"/>
      <c r="AN224" s="233"/>
      <c r="AO224" s="233"/>
      <c r="AP224" s="233"/>
      <c r="AQ224" s="233"/>
      <c r="AR224" s="233"/>
      <c r="AS224" s="233"/>
      <c r="AT224" s="233"/>
      <c r="AU224" s="233"/>
      <c r="AV224" s="233"/>
      <c r="AW224" s="233"/>
      <c r="AX224" s="233"/>
      <c r="AY224" s="233"/>
      <c r="AZ224" s="233"/>
      <c r="BA224" s="233"/>
      <c r="BB224" s="233"/>
      <c r="BC224" s="233"/>
      <c r="BD224" s="233"/>
      <c r="BE224" s="233"/>
      <c r="BF224" s="233"/>
      <c r="BG224" s="233"/>
      <c r="BH224" s="233"/>
      <c r="BI224" s="233"/>
      <c r="BJ224" s="233"/>
      <c r="BK224" s="233"/>
      <c r="BL224" s="233"/>
      <c r="BM224" s="233"/>
    </row>
    <row r="225" spans="11:65" s="201" customFormat="1" x14ac:dyDescent="0.25">
      <c r="K225" s="200"/>
      <c r="L225" s="196"/>
      <c r="M225" s="197"/>
      <c r="N225" s="197"/>
      <c r="O225" s="197"/>
      <c r="P225" s="197"/>
      <c r="Q225" s="197"/>
      <c r="R225" s="197"/>
      <c r="S225" s="197"/>
      <c r="T225" s="197"/>
      <c r="V225" s="233"/>
      <c r="W225" s="197"/>
      <c r="X225" s="197"/>
      <c r="Y225" s="197"/>
      <c r="Z225" s="197"/>
      <c r="AA225" s="197"/>
      <c r="AB225" s="197"/>
      <c r="AC225" s="197"/>
      <c r="AD225" s="197"/>
      <c r="AE225" s="233"/>
      <c r="AF225" s="233"/>
      <c r="AG225" s="233"/>
      <c r="AH225" s="233"/>
      <c r="AI225" s="233"/>
      <c r="AJ225" s="233"/>
      <c r="AK225" s="233"/>
      <c r="AL225" s="233"/>
      <c r="AM225" s="233"/>
      <c r="AN225" s="233"/>
      <c r="AO225" s="233"/>
      <c r="AP225" s="233"/>
      <c r="AQ225" s="233"/>
      <c r="AR225" s="233"/>
      <c r="AS225" s="233"/>
      <c r="AT225" s="233"/>
      <c r="AU225" s="233"/>
      <c r="AV225" s="233"/>
      <c r="AW225" s="233"/>
      <c r="AX225" s="233"/>
      <c r="AY225" s="233"/>
      <c r="AZ225" s="233"/>
      <c r="BA225" s="233"/>
      <c r="BB225" s="233"/>
      <c r="BC225" s="233"/>
      <c r="BD225" s="233"/>
      <c r="BE225" s="233"/>
      <c r="BF225" s="233"/>
      <c r="BG225" s="233"/>
      <c r="BH225" s="233"/>
      <c r="BI225" s="233"/>
      <c r="BJ225" s="233"/>
      <c r="BK225" s="233"/>
      <c r="BL225" s="233"/>
      <c r="BM225" s="233"/>
    </row>
    <row r="226" spans="11:65" s="201" customFormat="1" x14ac:dyDescent="0.25">
      <c r="K226" s="200"/>
      <c r="L226" s="196"/>
      <c r="M226" s="197"/>
      <c r="N226" s="197"/>
      <c r="O226" s="197"/>
      <c r="P226" s="197"/>
      <c r="Q226" s="197"/>
      <c r="R226" s="197"/>
      <c r="S226" s="197"/>
      <c r="T226" s="197"/>
      <c r="V226" s="233"/>
      <c r="W226" s="197"/>
      <c r="X226" s="197"/>
      <c r="Y226" s="197"/>
      <c r="Z226" s="197"/>
      <c r="AA226" s="197"/>
      <c r="AB226" s="197"/>
      <c r="AC226" s="197"/>
      <c r="AD226" s="197"/>
      <c r="AE226" s="233"/>
      <c r="AF226" s="233"/>
      <c r="AG226" s="233"/>
      <c r="AH226" s="233"/>
      <c r="AI226" s="233"/>
      <c r="AJ226" s="233"/>
      <c r="AK226" s="233"/>
      <c r="AL226" s="233"/>
      <c r="AM226" s="233"/>
      <c r="AN226" s="233"/>
      <c r="AO226" s="233"/>
      <c r="AP226" s="233"/>
      <c r="AQ226" s="233"/>
      <c r="AR226" s="233"/>
      <c r="AS226" s="233"/>
      <c r="AT226" s="233"/>
      <c r="AU226" s="233"/>
      <c r="AV226" s="233"/>
      <c r="AW226" s="233"/>
      <c r="AX226" s="233"/>
      <c r="AY226" s="233"/>
      <c r="AZ226" s="233"/>
      <c r="BA226" s="233"/>
      <c r="BB226" s="233"/>
      <c r="BC226" s="233"/>
      <c r="BD226" s="233"/>
      <c r="BE226" s="233"/>
      <c r="BF226" s="233"/>
      <c r="BG226" s="233"/>
      <c r="BH226" s="233"/>
      <c r="BI226" s="233"/>
      <c r="BJ226" s="233"/>
      <c r="BK226" s="233"/>
      <c r="BL226" s="233"/>
      <c r="BM226" s="233"/>
    </row>
    <row r="227" spans="11:65" s="201" customFormat="1" x14ac:dyDescent="0.25">
      <c r="K227" s="200"/>
      <c r="L227" s="196"/>
      <c r="M227" s="197"/>
      <c r="N227" s="197"/>
      <c r="O227" s="197"/>
      <c r="P227" s="197"/>
      <c r="Q227" s="197"/>
      <c r="R227" s="197"/>
      <c r="S227" s="197"/>
      <c r="T227" s="197"/>
      <c r="V227" s="233"/>
      <c r="W227" s="197"/>
      <c r="X227" s="197"/>
      <c r="Y227" s="197"/>
      <c r="Z227" s="197"/>
      <c r="AA227" s="197"/>
      <c r="AB227" s="197"/>
      <c r="AC227" s="197"/>
      <c r="AD227" s="197"/>
      <c r="AE227" s="233"/>
      <c r="AF227" s="233"/>
      <c r="AG227" s="233"/>
      <c r="AH227" s="233"/>
      <c r="AI227" s="233"/>
      <c r="AJ227" s="233"/>
      <c r="AK227" s="233"/>
      <c r="AL227" s="233"/>
      <c r="AM227" s="233"/>
      <c r="AN227" s="233"/>
      <c r="AO227" s="233"/>
      <c r="AP227" s="233"/>
      <c r="AQ227" s="233"/>
      <c r="AR227" s="233"/>
      <c r="AS227" s="233"/>
      <c r="AT227" s="233"/>
      <c r="AU227" s="233"/>
      <c r="AV227" s="233"/>
      <c r="AW227" s="233"/>
      <c r="AX227" s="233"/>
      <c r="AY227" s="233"/>
      <c r="AZ227" s="233"/>
      <c r="BA227" s="233"/>
      <c r="BB227" s="233"/>
      <c r="BC227" s="233"/>
      <c r="BD227" s="233"/>
      <c r="BE227" s="233"/>
      <c r="BF227" s="233"/>
      <c r="BG227" s="233"/>
      <c r="BH227" s="233"/>
      <c r="BI227" s="233"/>
      <c r="BJ227" s="233"/>
      <c r="BK227" s="233"/>
      <c r="BL227" s="233"/>
      <c r="BM227" s="233"/>
    </row>
    <row r="228" spans="11:65" s="201" customFormat="1" x14ac:dyDescent="0.25">
      <c r="K228" s="200"/>
      <c r="L228" s="196"/>
      <c r="M228" s="197"/>
      <c r="N228" s="197"/>
      <c r="O228" s="197"/>
      <c r="P228" s="197"/>
      <c r="Q228" s="197"/>
      <c r="R228" s="197"/>
      <c r="S228" s="197"/>
      <c r="T228" s="197"/>
      <c r="V228" s="233"/>
      <c r="W228" s="197"/>
      <c r="X228" s="197"/>
      <c r="Y228" s="197"/>
      <c r="Z228" s="197"/>
      <c r="AA228" s="197"/>
      <c r="AB228" s="197"/>
      <c r="AC228" s="197"/>
      <c r="AD228" s="197"/>
      <c r="AE228" s="233"/>
      <c r="AF228" s="233"/>
      <c r="AG228" s="233"/>
      <c r="AH228" s="233"/>
      <c r="AI228" s="233"/>
      <c r="AJ228" s="233"/>
      <c r="AK228" s="233"/>
      <c r="AL228" s="233"/>
      <c r="AM228" s="233"/>
      <c r="AN228" s="233"/>
      <c r="AO228" s="233"/>
      <c r="AP228" s="233"/>
      <c r="AQ228" s="233"/>
      <c r="AR228" s="233"/>
      <c r="AS228" s="233"/>
      <c r="AT228" s="233"/>
      <c r="AU228" s="233"/>
      <c r="AV228" s="233"/>
      <c r="AW228" s="233"/>
      <c r="AX228" s="233"/>
      <c r="AY228" s="233"/>
      <c r="AZ228" s="233"/>
      <c r="BA228" s="233"/>
      <c r="BB228" s="233"/>
      <c r="BC228" s="233"/>
      <c r="BD228" s="233"/>
      <c r="BE228" s="233"/>
      <c r="BF228" s="233"/>
      <c r="BG228" s="233"/>
      <c r="BH228" s="233"/>
      <c r="BI228" s="233"/>
      <c r="BJ228" s="233"/>
      <c r="BK228" s="233"/>
      <c r="BL228" s="233"/>
      <c r="BM228" s="233"/>
    </row>
    <row r="229" spans="11:65" s="201" customFormat="1" x14ac:dyDescent="0.25">
      <c r="K229" s="200"/>
      <c r="L229" s="196"/>
      <c r="M229" s="197"/>
      <c r="N229" s="197"/>
      <c r="O229" s="197"/>
      <c r="P229" s="197"/>
      <c r="Q229" s="197"/>
      <c r="R229" s="197"/>
      <c r="S229" s="197"/>
      <c r="T229" s="197"/>
      <c r="V229" s="233"/>
      <c r="W229" s="197"/>
      <c r="X229" s="197"/>
      <c r="Y229" s="197"/>
      <c r="Z229" s="197"/>
      <c r="AA229" s="197"/>
      <c r="AB229" s="197"/>
      <c r="AC229" s="197"/>
      <c r="AD229" s="197"/>
      <c r="AE229" s="233"/>
      <c r="AF229" s="233"/>
      <c r="AG229" s="233"/>
      <c r="AH229" s="233"/>
      <c r="AI229" s="233"/>
      <c r="AJ229" s="233"/>
      <c r="AK229" s="233"/>
      <c r="AL229" s="233"/>
      <c r="AM229" s="233"/>
      <c r="AN229" s="233"/>
      <c r="AO229" s="233"/>
      <c r="AP229" s="233"/>
      <c r="AQ229" s="233"/>
      <c r="AR229" s="233"/>
      <c r="AS229" s="233"/>
      <c r="AT229" s="233"/>
      <c r="AU229" s="233"/>
      <c r="AV229" s="233"/>
      <c r="AW229" s="233"/>
      <c r="AX229" s="233"/>
      <c r="AY229" s="233"/>
      <c r="AZ229" s="233"/>
      <c r="BA229" s="233"/>
      <c r="BB229" s="233"/>
      <c r="BC229" s="233"/>
      <c r="BD229" s="233"/>
      <c r="BE229" s="233"/>
      <c r="BF229" s="233"/>
      <c r="BG229" s="233"/>
      <c r="BH229" s="233"/>
      <c r="BI229" s="233"/>
      <c r="BJ229" s="233"/>
      <c r="BK229" s="233"/>
      <c r="BL229" s="233"/>
      <c r="BM229" s="233"/>
    </row>
    <row r="230" spans="11:65" s="201" customFormat="1" x14ac:dyDescent="0.25">
      <c r="K230" s="200"/>
      <c r="L230" s="196"/>
      <c r="M230" s="197"/>
      <c r="N230" s="197"/>
      <c r="O230" s="197"/>
      <c r="P230" s="197"/>
      <c r="Q230" s="197"/>
      <c r="R230" s="197"/>
      <c r="S230" s="197"/>
      <c r="T230" s="197"/>
      <c r="V230" s="233"/>
      <c r="W230" s="197"/>
      <c r="X230" s="197"/>
      <c r="Y230" s="197"/>
      <c r="Z230" s="197"/>
      <c r="AA230" s="197"/>
      <c r="AB230" s="197"/>
      <c r="AC230" s="197"/>
      <c r="AD230" s="197"/>
      <c r="AE230" s="233"/>
      <c r="AF230" s="233"/>
      <c r="AG230" s="233"/>
      <c r="AH230" s="233"/>
      <c r="AI230" s="233"/>
      <c r="AJ230" s="233"/>
      <c r="AK230" s="233"/>
      <c r="AL230" s="233"/>
      <c r="AM230" s="233"/>
      <c r="AN230" s="233"/>
      <c r="AO230" s="233"/>
      <c r="AP230" s="233"/>
      <c r="AQ230" s="233"/>
      <c r="AR230" s="233"/>
      <c r="AS230" s="233"/>
      <c r="AT230" s="233"/>
      <c r="AU230" s="233"/>
      <c r="AV230" s="233"/>
      <c r="AW230" s="233"/>
      <c r="AX230" s="233"/>
      <c r="AY230" s="233"/>
      <c r="AZ230" s="233"/>
      <c r="BA230" s="233"/>
      <c r="BB230" s="233"/>
      <c r="BC230" s="233"/>
      <c r="BD230" s="233"/>
      <c r="BE230" s="233"/>
      <c r="BF230" s="233"/>
      <c r="BG230" s="233"/>
      <c r="BH230" s="233"/>
      <c r="BI230" s="233"/>
      <c r="BJ230" s="233"/>
      <c r="BK230" s="233"/>
      <c r="BL230" s="233"/>
      <c r="BM230" s="233"/>
    </row>
    <row r="231" spans="11:65" s="201" customFormat="1" x14ac:dyDescent="0.25">
      <c r="K231" s="200"/>
      <c r="L231" s="196"/>
      <c r="M231" s="197"/>
      <c r="N231" s="197"/>
      <c r="O231" s="197"/>
      <c r="P231" s="197"/>
      <c r="Q231" s="197"/>
      <c r="R231" s="197"/>
      <c r="S231" s="197"/>
      <c r="T231" s="197"/>
      <c r="V231" s="233"/>
      <c r="W231" s="197"/>
      <c r="X231" s="197"/>
      <c r="Y231" s="197"/>
      <c r="Z231" s="197"/>
      <c r="AA231" s="197"/>
      <c r="AB231" s="197"/>
      <c r="AC231" s="197"/>
      <c r="AD231" s="197"/>
      <c r="AE231" s="233"/>
      <c r="AF231" s="233"/>
      <c r="AG231" s="233"/>
      <c r="AH231" s="233"/>
      <c r="AI231" s="233"/>
      <c r="AJ231" s="233"/>
      <c r="AK231" s="233"/>
      <c r="AL231" s="233"/>
      <c r="AM231" s="233"/>
      <c r="AN231" s="233"/>
      <c r="AO231" s="233"/>
      <c r="AP231" s="233"/>
      <c r="AQ231" s="233"/>
      <c r="AR231" s="233"/>
      <c r="AS231" s="233"/>
      <c r="AT231" s="233"/>
      <c r="AU231" s="233"/>
      <c r="AV231" s="233"/>
      <c r="AW231" s="233"/>
      <c r="AX231" s="233"/>
      <c r="AY231" s="233"/>
      <c r="AZ231" s="233"/>
      <c r="BA231" s="233"/>
      <c r="BB231" s="233"/>
      <c r="BC231" s="233"/>
      <c r="BD231" s="233"/>
      <c r="BE231" s="233"/>
      <c r="BF231" s="233"/>
      <c r="BG231" s="233"/>
      <c r="BH231" s="233"/>
      <c r="BI231" s="233"/>
      <c r="BJ231" s="233"/>
      <c r="BK231" s="233"/>
      <c r="BL231" s="233"/>
      <c r="BM231" s="233"/>
    </row>
    <row r="232" spans="11:65" s="201" customFormat="1" x14ac:dyDescent="0.25">
      <c r="K232" s="200"/>
      <c r="L232" s="196"/>
      <c r="M232" s="197"/>
      <c r="N232" s="197"/>
      <c r="O232" s="197"/>
      <c r="P232" s="197"/>
      <c r="Q232" s="197"/>
      <c r="R232" s="197"/>
      <c r="S232" s="197"/>
      <c r="T232" s="197"/>
      <c r="V232" s="233"/>
      <c r="W232" s="197"/>
      <c r="X232" s="197"/>
      <c r="Y232" s="197"/>
      <c r="Z232" s="197"/>
      <c r="AA232" s="197"/>
      <c r="AB232" s="197"/>
      <c r="AC232" s="197"/>
      <c r="AD232" s="197"/>
      <c r="AE232" s="233"/>
      <c r="AF232" s="233"/>
      <c r="AG232" s="233"/>
      <c r="AH232" s="233"/>
      <c r="AI232" s="233"/>
      <c r="AJ232" s="233"/>
      <c r="AK232" s="233"/>
      <c r="AL232" s="233"/>
      <c r="AM232" s="233"/>
      <c r="AN232" s="233"/>
      <c r="AO232" s="233"/>
      <c r="AP232" s="233"/>
      <c r="AQ232" s="233"/>
      <c r="AR232" s="233"/>
      <c r="AS232" s="233"/>
      <c r="AT232" s="233"/>
      <c r="AU232" s="233"/>
      <c r="AV232" s="233"/>
      <c r="AW232" s="233"/>
      <c r="AX232" s="233"/>
      <c r="AY232" s="233"/>
      <c r="AZ232" s="233"/>
      <c r="BA232" s="233"/>
      <c r="BB232" s="233"/>
      <c r="BC232" s="233"/>
      <c r="BD232" s="233"/>
      <c r="BE232" s="233"/>
      <c r="BF232" s="233"/>
      <c r="BG232" s="233"/>
      <c r="BH232" s="233"/>
      <c r="BI232" s="233"/>
      <c r="BJ232" s="233"/>
      <c r="BK232" s="233"/>
      <c r="BL232" s="233"/>
      <c r="BM232" s="233"/>
    </row>
    <row r="233" spans="11:65" s="201" customFormat="1" x14ac:dyDescent="0.25">
      <c r="K233" s="200"/>
      <c r="L233" s="196"/>
      <c r="M233" s="197"/>
      <c r="N233" s="197"/>
      <c r="O233" s="197"/>
      <c r="P233" s="197"/>
      <c r="Q233" s="197"/>
      <c r="R233" s="197"/>
      <c r="S233" s="197"/>
      <c r="T233" s="197"/>
      <c r="V233" s="233"/>
      <c r="W233" s="197"/>
      <c r="X233" s="197"/>
      <c r="Y233" s="197"/>
      <c r="Z233" s="197"/>
      <c r="AA233" s="197"/>
      <c r="AB233" s="197"/>
      <c r="AC233" s="197"/>
      <c r="AD233" s="197"/>
      <c r="AE233" s="233"/>
      <c r="AF233" s="233"/>
      <c r="AG233" s="233"/>
      <c r="AH233" s="233"/>
      <c r="AI233" s="233"/>
      <c r="AJ233" s="233"/>
      <c r="AK233" s="233"/>
      <c r="AL233" s="233"/>
      <c r="AM233" s="233"/>
      <c r="AN233" s="233"/>
      <c r="AO233" s="233"/>
      <c r="AP233" s="233"/>
      <c r="AQ233" s="233"/>
      <c r="AR233" s="233"/>
      <c r="AS233" s="233"/>
      <c r="AT233" s="233"/>
      <c r="AU233" s="233"/>
      <c r="AV233" s="233"/>
      <c r="AW233" s="233"/>
      <c r="AX233" s="233"/>
      <c r="AY233" s="233"/>
      <c r="AZ233" s="233"/>
      <c r="BA233" s="233"/>
      <c r="BB233" s="233"/>
      <c r="BC233" s="233"/>
      <c r="BD233" s="233"/>
      <c r="BE233" s="233"/>
      <c r="BF233" s="233"/>
      <c r="BG233" s="233"/>
      <c r="BH233" s="233"/>
      <c r="BI233" s="233"/>
      <c r="BJ233" s="233"/>
      <c r="BK233" s="233"/>
      <c r="BL233" s="233"/>
      <c r="BM233" s="233"/>
    </row>
    <row r="234" spans="11:65" s="201" customFormat="1" x14ac:dyDescent="0.25">
      <c r="K234" s="200"/>
      <c r="L234" s="196"/>
      <c r="M234" s="197"/>
      <c r="N234" s="197"/>
      <c r="O234" s="197"/>
      <c r="P234" s="197"/>
      <c r="Q234" s="197"/>
      <c r="R234" s="197"/>
      <c r="S234" s="197"/>
      <c r="T234" s="197"/>
      <c r="V234" s="233"/>
      <c r="W234" s="197"/>
      <c r="X234" s="197"/>
      <c r="Y234" s="197"/>
      <c r="Z234" s="197"/>
      <c r="AA234" s="197"/>
      <c r="AB234" s="197"/>
      <c r="AC234" s="197"/>
      <c r="AD234" s="197"/>
      <c r="AE234" s="233"/>
      <c r="AF234" s="233"/>
      <c r="AG234" s="233"/>
      <c r="AH234" s="233"/>
      <c r="AI234" s="233"/>
      <c r="AJ234" s="233"/>
      <c r="AK234" s="233"/>
      <c r="AL234" s="233"/>
      <c r="AM234" s="233"/>
      <c r="AN234" s="233"/>
      <c r="AO234" s="233"/>
      <c r="AP234" s="233"/>
      <c r="AQ234" s="233"/>
      <c r="AR234" s="233"/>
      <c r="AS234" s="233"/>
      <c r="AT234" s="233"/>
      <c r="AU234" s="233"/>
      <c r="AV234" s="233"/>
      <c r="AW234" s="233"/>
      <c r="AX234" s="233"/>
      <c r="AY234" s="233"/>
      <c r="AZ234" s="233"/>
      <c r="BA234" s="233"/>
      <c r="BB234" s="233"/>
      <c r="BC234" s="233"/>
      <c r="BD234" s="233"/>
      <c r="BE234" s="233"/>
      <c r="BF234" s="233"/>
      <c r="BG234" s="233"/>
      <c r="BH234" s="233"/>
      <c r="BI234" s="233"/>
      <c r="BJ234" s="233"/>
      <c r="BK234" s="233"/>
      <c r="BL234" s="233"/>
      <c r="BM234" s="233"/>
    </row>
    <row r="235" spans="11:65" s="201" customFormat="1" x14ac:dyDescent="0.25">
      <c r="K235" s="200"/>
      <c r="L235" s="196"/>
      <c r="M235" s="197"/>
      <c r="N235" s="197"/>
      <c r="O235" s="197"/>
      <c r="P235" s="197"/>
      <c r="Q235" s="197"/>
      <c r="R235" s="197"/>
      <c r="S235" s="197"/>
      <c r="T235" s="197"/>
      <c r="V235" s="233"/>
      <c r="W235" s="197"/>
      <c r="X235" s="197"/>
      <c r="Y235" s="197"/>
      <c r="Z235" s="197"/>
      <c r="AA235" s="197"/>
      <c r="AB235" s="197"/>
      <c r="AC235" s="197"/>
      <c r="AD235" s="197"/>
      <c r="AE235" s="233"/>
      <c r="AF235" s="233"/>
      <c r="AG235" s="233"/>
      <c r="AH235" s="233"/>
      <c r="AI235" s="233"/>
      <c r="AJ235" s="233"/>
      <c r="AK235" s="233"/>
      <c r="AL235" s="233"/>
      <c r="AM235" s="233"/>
      <c r="AN235" s="233"/>
      <c r="AO235" s="233"/>
      <c r="AP235" s="233"/>
      <c r="AQ235" s="233"/>
      <c r="AR235" s="233"/>
      <c r="AS235" s="233"/>
      <c r="AT235" s="233"/>
      <c r="AU235" s="233"/>
      <c r="AV235" s="233"/>
      <c r="AW235" s="233"/>
      <c r="AX235" s="233"/>
      <c r="AY235" s="233"/>
      <c r="AZ235" s="233"/>
      <c r="BA235" s="233"/>
      <c r="BB235" s="233"/>
      <c r="BC235" s="233"/>
      <c r="BD235" s="233"/>
      <c r="BE235" s="233"/>
      <c r="BF235" s="233"/>
      <c r="BG235" s="233"/>
      <c r="BH235" s="233"/>
      <c r="BI235" s="233"/>
      <c r="BJ235" s="233"/>
      <c r="BK235" s="233"/>
      <c r="BL235" s="233"/>
      <c r="BM235" s="233"/>
    </row>
    <row r="236" spans="11:65" s="201" customFormat="1" x14ac:dyDescent="0.25">
      <c r="K236" s="200"/>
      <c r="L236" s="196"/>
      <c r="M236" s="197"/>
      <c r="N236" s="197"/>
      <c r="O236" s="197"/>
      <c r="P236" s="197"/>
      <c r="Q236" s="197"/>
      <c r="R236" s="197"/>
      <c r="S236" s="197"/>
      <c r="T236" s="197"/>
      <c r="V236" s="233"/>
      <c r="W236" s="197"/>
      <c r="X236" s="197"/>
      <c r="Y236" s="197"/>
      <c r="Z236" s="197"/>
      <c r="AA236" s="197"/>
      <c r="AB236" s="197"/>
      <c r="AC236" s="197"/>
      <c r="AD236" s="197"/>
      <c r="AE236" s="233"/>
      <c r="AF236" s="233"/>
      <c r="AG236" s="233"/>
      <c r="AH236" s="233"/>
      <c r="AI236" s="233"/>
      <c r="AJ236" s="233"/>
      <c r="AK236" s="233"/>
      <c r="AL236" s="233"/>
      <c r="AM236" s="233"/>
      <c r="AN236" s="233"/>
      <c r="AO236" s="233"/>
      <c r="AP236" s="233"/>
      <c r="AQ236" s="233"/>
      <c r="AR236" s="233"/>
      <c r="AS236" s="233"/>
      <c r="AT236" s="233"/>
      <c r="AU236" s="233"/>
      <c r="AV236" s="233"/>
      <c r="AW236" s="233"/>
      <c r="AX236" s="233"/>
      <c r="AY236" s="233"/>
      <c r="AZ236" s="233"/>
      <c r="BA236" s="233"/>
      <c r="BB236" s="233"/>
      <c r="BC236" s="233"/>
      <c r="BD236" s="233"/>
      <c r="BE236" s="233"/>
      <c r="BF236" s="233"/>
      <c r="BG236" s="233"/>
      <c r="BH236" s="233"/>
      <c r="BI236" s="233"/>
      <c r="BJ236" s="233"/>
      <c r="BK236" s="233"/>
      <c r="BL236" s="233"/>
      <c r="BM236" s="233"/>
    </row>
    <row r="237" spans="11:65" s="201" customFormat="1" x14ac:dyDescent="0.25">
      <c r="K237" s="200"/>
      <c r="L237" s="196"/>
      <c r="M237" s="197"/>
      <c r="N237" s="197"/>
      <c r="O237" s="197"/>
      <c r="P237" s="197"/>
      <c r="Q237" s="197"/>
      <c r="R237" s="197"/>
      <c r="S237" s="197"/>
      <c r="T237" s="197"/>
      <c r="V237" s="233"/>
      <c r="W237" s="197"/>
      <c r="X237" s="197"/>
      <c r="Y237" s="197"/>
      <c r="Z237" s="197"/>
      <c r="AA237" s="197"/>
      <c r="AB237" s="197"/>
      <c r="AC237" s="197"/>
      <c r="AD237" s="197"/>
      <c r="AE237" s="233"/>
      <c r="AF237" s="233"/>
      <c r="AG237" s="233"/>
      <c r="AH237" s="233"/>
      <c r="AI237" s="233"/>
      <c r="AJ237" s="233"/>
      <c r="AK237" s="233"/>
      <c r="AL237" s="233"/>
      <c r="AM237" s="233"/>
      <c r="AN237" s="233"/>
      <c r="AO237" s="233"/>
      <c r="AP237" s="233"/>
      <c r="AQ237" s="233"/>
      <c r="AR237" s="233"/>
      <c r="AS237" s="233"/>
      <c r="AT237" s="233"/>
      <c r="AU237" s="233"/>
      <c r="AV237" s="233"/>
      <c r="AW237" s="233"/>
      <c r="AX237" s="233"/>
      <c r="AY237" s="233"/>
      <c r="AZ237" s="233"/>
      <c r="BA237" s="233"/>
      <c r="BB237" s="233"/>
      <c r="BC237" s="233"/>
      <c r="BD237" s="233"/>
      <c r="BE237" s="233"/>
      <c r="BF237" s="233"/>
      <c r="BG237" s="233"/>
      <c r="BH237" s="233"/>
      <c r="BI237" s="233"/>
      <c r="BJ237" s="233"/>
      <c r="BK237" s="233"/>
      <c r="BL237" s="233"/>
      <c r="BM237" s="233"/>
    </row>
    <row r="238" spans="11:65" s="201" customFormat="1" x14ac:dyDescent="0.25">
      <c r="K238" s="200"/>
      <c r="L238" s="196"/>
      <c r="M238" s="197"/>
      <c r="N238" s="197"/>
      <c r="O238" s="197"/>
      <c r="P238" s="197"/>
      <c r="Q238" s="197"/>
      <c r="R238" s="197"/>
      <c r="S238" s="197"/>
      <c r="T238" s="197"/>
      <c r="V238" s="233"/>
      <c r="W238" s="197"/>
      <c r="X238" s="197"/>
      <c r="Y238" s="197"/>
      <c r="Z238" s="197"/>
      <c r="AA238" s="197"/>
      <c r="AB238" s="197"/>
      <c r="AC238" s="197"/>
      <c r="AD238" s="197"/>
      <c r="AE238" s="233"/>
      <c r="AF238" s="233"/>
      <c r="AG238" s="233"/>
      <c r="AH238" s="233"/>
      <c r="AI238" s="233"/>
      <c r="AJ238" s="233"/>
      <c r="AK238" s="233"/>
      <c r="AL238" s="233"/>
      <c r="AM238" s="233"/>
      <c r="AN238" s="233"/>
      <c r="AO238" s="233"/>
      <c r="AP238" s="233"/>
      <c r="AQ238" s="233"/>
      <c r="AR238" s="233"/>
      <c r="AS238" s="233"/>
      <c r="AT238" s="233"/>
      <c r="AU238" s="233"/>
      <c r="AV238" s="233"/>
      <c r="AW238" s="233"/>
      <c r="AX238" s="233"/>
      <c r="AY238" s="233"/>
      <c r="AZ238" s="233"/>
      <c r="BA238" s="233"/>
      <c r="BB238" s="233"/>
      <c r="BC238" s="233"/>
      <c r="BD238" s="233"/>
      <c r="BE238" s="233"/>
      <c r="BF238" s="233"/>
      <c r="BG238" s="233"/>
      <c r="BH238" s="233"/>
      <c r="BI238" s="233"/>
      <c r="BJ238" s="233"/>
      <c r="BK238" s="233"/>
      <c r="BL238" s="233"/>
      <c r="BM238" s="233"/>
    </row>
    <row r="239" spans="11:65" s="201" customFormat="1" x14ac:dyDescent="0.25">
      <c r="K239" s="200"/>
      <c r="L239" s="196"/>
      <c r="M239" s="197"/>
      <c r="N239" s="197"/>
      <c r="O239" s="197"/>
      <c r="P239" s="197"/>
      <c r="Q239" s="197"/>
      <c r="R239" s="197"/>
      <c r="S239" s="197"/>
      <c r="T239" s="197"/>
      <c r="V239" s="233"/>
      <c r="W239" s="197"/>
      <c r="X239" s="197"/>
      <c r="Y239" s="197"/>
      <c r="Z239" s="197"/>
      <c r="AA239" s="197"/>
      <c r="AB239" s="197"/>
      <c r="AC239" s="197"/>
      <c r="AD239" s="197"/>
      <c r="AE239" s="233"/>
      <c r="AF239" s="233"/>
      <c r="AG239" s="233"/>
      <c r="AH239" s="233"/>
      <c r="AI239" s="233"/>
      <c r="AJ239" s="233"/>
      <c r="AK239" s="233"/>
      <c r="AL239" s="233"/>
      <c r="AM239" s="233"/>
      <c r="AN239" s="233"/>
      <c r="AO239" s="233"/>
      <c r="AP239" s="233"/>
      <c r="AQ239" s="233"/>
      <c r="AR239" s="233"/>
      <c r="AS239" s="233"/>
      <c r="AT239" s="233"/>
      <c r="AU239" s="233"/>
      <c r="AV239" s="233"/>
      <c r="AW239" s="233"/>
      <c r="AX239" s="233"/>
      <c r="AY239" s="233"/>
      <c r="AZ239" s="233"/>
      <c r="BA239" s="233"/>
      <c r="BB239" s="233"/>
      <c r="BC239" s="233"/>
      <c r="BD239" s="233"/>
      <c r="BE239" s="233"/>
      <c r="BF239" s="233"/>
      <c r="BG239" s="233"/>
      <c r="BH239" s="233"/>
      <c r="BI239" s="233"/>
      <c r="BJ239" s="233"/>
      <c r="BK239" s="233"/>
      <c r="BL239" s="233"/>
      <c r="BM239" s="233"/>
    </row>
    <row r="240" spans="11:65" s="201" customFormat="1" x14ac:dyDescent="0.25">
      <c r="K240" s="200"/>
      <c r="L240" s="196"/>
      <c r="M240" s="197"/>
      <c r="N240" s="197"/>
      <c r="O240" s="197"/>
      <c r="P240" s="197"/>
      <c r="Q240" s="197"/>
      <c r="R240" s="197"/>
      <c r="S240" s="197"/>
      <c r="T240" s="197"/>
      <c r="V240" s="233"/>
      <c r="W240" s="197"/>
      <c r="X240" s="197"/>
      <c r="Y240" s="197"/>
      <c r="Z240" s="197"/>
      <c r="AA240" s="197"/>
      <c r="AB240" s="197"/>
      <c r="AC240" s="197"/>
      <c r="AD240" s="197"/>
      <c r="AE240" s="233"/>
      <c r="AF240" s="233"/>
      <c r="AG240" s="233"/>
      <c r="AH240" s="233"/>
      <c r="AI240" s="233"/>
      <c r="AJ240" s="233"/>
      <c r="AK240" s="233"/>
      <c r="AL240" s="233"/>
      <c r="AM240" s="233"/>
      <c r="AN240" s="233"/>
      <c r="AO240" s="233"/>
      <c r="AP240" s="233"/>
      <c r="AQ240" s="233"/>
      <c r="AR240" s="233"/>
      <c r="AS240" s="233"/>
      <c r="AT240" s="233"/>
      <c r="AU240" s="233"/>
      <c r="AV240" s="233"/>
      <c r="AW240" s="233"/>
      <c r="AX240" s="233"/>
      <c r="AY240" s="233"/>
      <c r="AZ240" s="233"/>
      <c r="BA240" s="233"/>
      <c r="BB240" s="233"/>
      <c r="BC240" s="233"/>
      <c r="BD240" s="233"/>
      <c r="BE240" s="233"/>
      <c r="BF240" s="233"/>
      <c r="BG240" s="233"/>
      <c r="BH240" s="233"/>
      <c r="BI240" s="233"/>
      <c r="BJ240" s="233"/>
      <c r="BK240" s="233"/>
      <c r="BL240" s="233"/>
      <c r="BM240" s="233"/>
    </row>
    <row r="241" spans="11:65" s="201" customFormat="1" x14ac:dyDescent="0.25">
      <c r="K241" s="200"/>
      <c r="L241" s="196"/>
      <c r="M241" s="197"/>
      <c r="N241" s="197"/>
      <c r="O241" s="197"/>
      <c r="P241" s="197"/>
      <c r="Q241" s="197"/>
      <c r="R241" s="197"/>
      <c r="S241" s="197"/>
      <c r="T241" s="197"/>
      <c r="V241" s="233"/>
      <c r="W241" s="197"/>
      <c r="X241" s="197"/>
      <c r="Y241" s="197"/>
      <c r="Z241" s="197"/>
      <c r="AA241" s="197"/>
      <c r="AB241" s="197"/>
      <c r="AC241" s="197"/>
      <c r="AD241" s="197"/>
      <c r="AE241" s="233"/>
      <c r="AF241" s="233"/>
      <c r="AG241" s="233"/>
      <c r="AH241" s="233"/>
      <c r="AI241" s="233"/>
      <c r="AJ241" s="233"/>
      <c r="AK241" s="233"/>
      <c r="AL241" s="233"/>
      <c r="AM241" s="233"/>
      <c r="AN241" s="233"/>
      <c r="AO241" s="233"/>
      <c r="AP241" s="233"/>
      <c r="AQ241" s="233"/>
      <c r="AR241" s="233"/>
      <c r="AS241" s="233"/>
      <c r="AT241" s="233"/>
      <c r="AU241" s="233"/>
      <c r="AV241" s="233"/>
      <c r="AW241" s="233"/>
      <c r="AX241" s="233"/>
      <c r="AY241" s="233"/>
      <c r="AZ241" s="233"/>
      <c r="BA241" s="233"/>
      <c r="BB241" s="233"/>
      <c r="BC241" s="233"/>
      <c r="BD241" s="233"/>
      <c r="BE241" s="233"/>
      <c r="BF241" s="233"/>
      <c r="BG241" s="233"/>
      <c r="BH241" s="233"/>
      <c r="BI241" s="233"/>
      <c r="BJ241" s="233"/>
      <c r="BK241" s="233"/>
      <c r="BL241" s="233"/>
      <c r="BM241" s="233"/>
    </row>
    <row r="242" spans="11:65" s="201" customFormat="1" x14ac:dyDescent="0.25">
      <c r="K242" s="200"/>
      <c r="L242" s="196"/>
      <c r="M242" s="197"/>
      <c r="N242" s="197"/>
      <c r="O242" s="197"/>
      <c r="P242" s="197"/>
      <c r="Q242" s="197"/>
      <c r="R242" s="197"/>
      <c r="S242" s="197"/>
      <c r="T242" s="197"/>
      <c r="V242" s="233"/>
      <c r="W242" s="197"/>
      <c r="X242" s="197"/>
      <c r="Y242" s="197"/>
      <c r="Z242" s="197"/>
      <c r="AA242" s="197"/>
      <c r="AB242" s="197"/>
      <c r="AC242" s="197"/>
      <c r="AD242" s="197"/>
      <c r="AE242" s="233"/>
      <c r="AF242" s="233"/>
      <c r="AG242" s="233"/>
      <c r="AH242" s="233"/>
      <c r="AI242" s="233"/>
      <c r="AJ242" s="233"/>
      <c r="AK242" s="233"/>
      <c r="AL242" s="233"/>
      <c r="AM242" s="233"/>
      <c r="AN242" s="233"/>
      <c r="AO242" s="233"/>
      <c r="AP242" s="233"/>
      <c r="AQ242" s="233"/>
      <c r="AR242" s="233"/>
      <c r="AS242" s="233"/>
      <c r="AT242" s="233"/>
      <c r="AU242" s="233"/>
      <c r="AV242" s="233"/>
      <c r="AW242" s="233"/>
      <c r="AX242" s="233"/>
      <c r="AY242" s="233"/>
      <c r="AZ242" s="233"/>
      <c r="BA242" s="233"/>
      <c r="BB242" s="233"/>
      <c r="BC242" s="233"/>
      <c r="BD242" s="233"/>
      <c r="BE242" s="233"/>
      <c r="BF242" s="233"/>
      <c r="BG242" s="233"/>
      <c r="BH242" s="233"/>
      <c r="BI242" s="233"/>
      <c r="BJ242" s="233"/>
      <c r="BK242" s="233"/>
      <c r="BL242" s="233"/>
      <c r="BM242" s="233"/>
    </row>
    <row r="243" spans="11:65" s="201" customFormat="1" x14ac:dyDescent="0.25">
      <c r="K243" s="200"/>
      <c r="L243" s="196"/>
      <c r="M243" s="197"/>
      <c r="N243" s="197"/>
      <c r="O243" s="197"/>
      <c r="P243" s="197"/>
      <c r="Q243" s="197"/>
      <c r="R243" s="197"/>
      <c r="S243" s="197"/>
      <c r="T243" s="197"/>
      <c r="V243" s="233"/>
      <c r="W243" s="197"/>
      <c r="X243" s="197"/>
      <c r="Y243" s="197"/>
      <c r="Z243" s="197"/>
      <c r="AA243" s="197"/>
      <c r="AB243" s="197"/>
      <c r="AC243" s="197"/>
      <c r="AD243" s="197"/>
      <c r="AE243" s="233"/>
      <c r="AF243" s="233"/>
      <c r="AG243" s="233"/>
      <c r="AH243" s="233"/>
      <c r="AI243" s="233"/>
      <c r="AJ243" s="233"/>
      <c r="AK243" s="233"/>
      <c r="AL243" s="233"/>
      <c r="AM243" s="233"/>
      <c r="AN243" s="233"/>
      <c r="AO243" s="233"/>
      <c r="AP243" s="233"/>
      <c r="AQ243" s="233"/>
      <c r="AR243" s="233"/>
      <c r="AS243" s="233"/>
      <c r="AT243" s="233"/>
      <c r="AU243" s="233"/>
      <c r="AV243" s="233"/>
      <c r="AW243" s="233"/>
      <c r="AX243" s="233"/>
      <c r="AY243" s="233"/>
      <c r="AZ243" s="233"/>
      <c r="BA243" s="233"/>
      <c r="BB243" s="233"/>
      <c r="BC243" s="233"/>
      <c r="BD243" s="233"/>
      <c r="BE243" s="233"/>
      <c r="BF243" s="233"/>
      <c r="BG243" s="233"/>
      <c r="BH243" s="233"/>
      <c r="BI243" s="233"/>
      <c r="BJ243" s="233"/>
      <c r="BK243" s="233"/>
      <c r="BL243" s="233"/>
      <c r="BM243" s="233"/>
    </row>
    <row r="244" spans="11:65" s="201" customFormat="1" x14ac:dyDescent="0.25">
      <c r="K244" s="200"/>
      <c r="L244" s="196"/>
      <c r="M244" s="197"/>
      <c r="N244" s="197"/>
      <c r="O244" s="197"/>
      <c r="P244" s="197"/>
      <c r="Q244" s="197"/>
      <c r="R244" s="197"/>
      <c r="S244" s="197"/>
      <c r="T244" s="197"/>
      <c r="V244" s="233"/>
      <c r="W244" s="197"/>
      <c r="X244" s="197"/>
      <c r="Y244" s="197"/>
      <c r="Z244" s="197"/>
      <c r="AA244" s="197"/>
      <c r="AB244" s="197"/>
      <c r="AC244" s="197"/>
      <c r="AD244" s="197"/>
      <c r="AE244" s="233"/>
      <c r="AF244" s="233"/>
      <c r="AG244" s="233"/>
      <c r="AH244" s="233"/>
      <c r="AI244" s="233"/>
      <c r="AJ244" s="233"/>
      <c r="AK244" s="233"/>
      <c r="AL244" s="233"/>
      <c r="AM244" s="233"/>
      <c r="AN244" s="233"/>
      <c r="AO244" s="233"/>
      <c r="AP244" s="233"/>
      <c r="AQ244" s="233"/>
      <c r="AR244" s="233"/>
      <c r="AS244" s="233"/>
      <c r="AT244" s="233"/>
      <c r="AU244" s="233"/>
      <c r="AV244" s="233"/>
      <c r="AW244" s="233"/>
      <c r="AX244" s="233"/>
      <c r="AY244" s="233"/>
      <c r="AZ244" s="233"/>
      <c r="BA244" s="233"/>
      <c r="BB244" s="233"/>
      <c r="BC244" s="233"/>
      <c r="BD244" s="233"/>
      <c r="BE244" s="233"/>
      <c r="BF244" s="233"/>
      <c r="BG244" s="233"/>
      <c r="BH244" s="233"/>
      <c r="BI244" s="233"/>
      <c r="BJ244" s="233"/>
      <c r="BK244" s="233"/>
      <c r="BL244" s="233"/>
      <c r="BM244" s="233"/>
    </row>
    <row r="245" spans="11:65" s="201" customFormat="1" x14ac:dyDescent="0.25">
      <c r="K245" s="200"/>
      <c r="L245" s="196"/>
      <c r="M245" s="197"/>
      <c r="N245" s="197"/>
      <c r="O245" s="197"/>
      <c r="P245" s="197"/>
      <c r="Q245" s="197"/>
      <c r="R245" s="197"/>
      <c r="S245" s="197"/>
      <c r="T245" s="197"/>
      <c r="V245" s="233"/>
      <c r="W245" s="197"/>
      <c r="X245" s="197"/>
      <c r="Y245" s="197"/>
      <c r="Z245" s="197"/>
      <c r="AA245" s="197"/>
      <c r="AB245" s="197"/>
      <c r="AC245" s="197"/>
      <c r="AD245" s="197"/>
      <c r="AE245" s="233"/>
      <c r="AF245" s="233"/>
      <c r="AG245" s="233"/>
      <c r="AH245" s="233"/>
      <c r="AI245" s="233"/>
      <c r="AJ245" s="233"/>
      <c r="AK245" s="233"/>
      <c r="AL245" s="233"/>
      <c r="AM245" s="233"/>
      <c r="AN245" s="233"/>
      <c r="AO245" s="233"/>
      <c r="AP245" s="233"/>
      <c r="AQ245" s="233"/>
      <c r="AR245" s="233"/>
      <c r="AS245" s="233"/>
      <c r="AT245" s="233"/>
      <c r="AU245" s="233"/>
      <c r="AV245" s="233"/>
      <c r="AW245" s="233"/>
      <c r="AX245" s="233"/>
      <c r="AY245" s="233"/>
      <c r="AZ245" s="233"/>
      <c r="BA245" s="233"/>
      <c r="BB245" s="233"/>
      <c r="BC245" s="233"/>
      <c r="BD245" s="233"/>
      <c r="BE245" s="233"/>
      <c r="BF245" s="233"/>
      <c r="BG245" s="233"/>
      <c r="BH245" s="233"/>
      <c r="BI245" s="233"/>
      <c r="BJ245" s="233"/>
      <c r="BK245" s="233"/>
      <c r="BL245" s="233"/>
      <c r="BM245" s="233"/>
    </row>
    <row r="246" spans="11:65" s="201" customFormat="1" x14ac:dyDescent="0.25">
      <c r="K246" s="200"/>
      <c r="L246" s="196"/>
      <c r="M246" s="197"/>
      <c r="N246" s="197"/>
      <c r="O246" s="197"/>
      <c r="P246" s="197"/>
      <c r="Q246" s="197"/>
      <c r="R246" s="197"/>
      <c r="S246" s="197"/>
      <c r="T246" s="197"/>
      <c r="V246" s="233"/>
      <c r="W246" s="197"/>
      <c r="X246" s="197"/>
      <c r="Y246" s="197"/>
      <c r="Z246" s="197"/>
      <c r="AA246" s="197"/>
      <c r="AB246" s="197"/>
      <c r="AC246" s="197"/>
      <c r="AD246" s="197"/>
      <c r="AE246" s="233"/>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c r="AZ246" s="233"/>
      <c r="BA246" s="233"/>
      <c r="BB246" s="233"/>
      <c r="BC246" s="233"/>
      <c r="BD246" s="233"/>
      <c r="BE246" s="233"/>
      <c r="BF246" s="233"/>
      <c r="BG246" s="233"/>
      <c r="BH246" s="233"/>
      <c r="BI246" s="233"/>
      <c r="BJ246" s="233"/>
      <c r="BK246" s="233"/>
      <c r="BL246" s="233"/>
      <c r="BM246" s="233"/>
    </row>
    <row r="247" spans="11:65" s="201" customFormat="1" x14ac:dyDescent="0.25">
      <c r="K247" s="200"/>
      <c r="L247" s="196"/>
      <c r="M247" s="197"/>
      <c r="N247" s="197"/>
      <c r="O247" s="197"/>
      <c r="P247" s="197"/>
      <c r="Q247" s="197"/>
      <c r="R247" s="197"/>
      <c r="S247" s="197"/>
      <c r="T247" s="197"/>
      <c r="V247" s="233"/>
      <c r="W247" s="197"/>
      <c r="X247" s="197"/>
      <c r="Y247" s="197"/>
      <c r="Z247" s="197"/>
      <c r="AA247" s="197"/>
      <c r="AB247" s="197"/>
      <c r="AC247" s="197"/>
      <c r="AD247" s="197"/>
      <c r="AE247" s="233"/>
      <c r="AF247" s="233"/>
      <c r="AG247" s="233"/>
      <c r="AH247" s="233"/>
      <c r="AI247" s="233"/>
      <c r="AJ247" s="233"/>
      <c r="AK247" s="233"/>
      <c r="AL247" s="233"/>
      <c r="AM247" s="233"/>
      <c r="AN247" s="233"/>
      <c r="AO247" s="233"/>
      <c r="AP247" s="233"/>
      <c r="AQ247" s="233"/>
      <c r="AR247" s="233"/>
      <c r="AS247" s="233"/>
      <c r="AT247" s="233"/>
      <c r="AU247" s="233"/>
      <c r="AV247" s="233"/>
      <c r="AW247" s="233"/>
      <c r="AX247" s="233"/>
      <c r="AY247" s="233"/>
      <c r="AZ247" s="233"/>
      <c r="BA247" s="233"/>
      <c r="BB247" s="233"/>
      <c r="BC247" s="233"/>
      <c r="BD247" s="233"/>
      <c r="BE247" s="233"/>
      <c r="BF247" s="233"/>
      <c r="BG247" s="233"/>
      <c r="BH247" s="233"/>
      <c r="BI247" s="233"/>
      <c r="BJ247" s="233"/>
      <c r="BK247" s="233"/>
      <c r="BL247" s="233"/>
      <c r="BM247" s="233"/>
    </row>
    <row r="248" spans="11:65" s="201" customFormat="1" x14ac:dyDescent="0.25">
      <c r="K248" s="200"/>
      <c r="L248" s="196"/>
      <c r="M248" s="197"/>
      <c r="N248" s="197"/>
      <c r="O248" s="197"/>
      <c r="P248" s="197"/>
      <c r="Q248" s="197"/>
      <c r="R248" s="197"/>
      <c r="S248" s="197"/>
      <c r="T248" s="197"/>
      <c r="V248" s="233"/>
      <c r="W248" s="197"/>
      <c r="X248" s="197"/>
      <c r="Y248" s="197"/>
      <c r="Z248" s="197"/>
      <c r="AA248" s="197"/>
      <c r="AB248" s="197"/>
      <c r="AC248" s="197"/>
      <c r="AD248" s="197"/>
      <c r="AE248" s="233"/>
      <c r="AF248" s="233"/>
      <c r="AG248" s="233"/>
      <c r="AH248" s="233"/>
      <c r="AI248" s="233"/>
      <c r="AJ248" s="233"/>
      <c r="AK248" s="233"/>
      <c r="AL248" s="233"/>
      <c r="AM248" s="233"/>
      <c r="AN248" s="233"/>
      <c r="AO248" s="233"/>
      <c r="AP248" s="233"/>
      <c r="AQ248" s="233"/>
      <c r="AR248" s="233"/>
      <c r="AS248" s="233"/>
      <c r="AT248" s="233"/>
      <c r="AU248" s="233"/>
      <c r="AV248" s="233"/>
      <c r="AW248" s="233"/>
      <c r="AX248" s="233"/>
      <c r="AY248" s="233"/>
      <c r="AZ248" s="233"/>
      <c r="BA248" s="233"/>
      <c r="BB248" s="233"/>
      <c r="BC248" s="233"/>
      <c r="BD248" s="233"/>
      <c r="BE248" s="233"/>
      <c r="BF248" s="233"/>
      <c r="BG248" s="233"/>
      <c r="BH248" s="233"/>
      <c r="BI248" s="233"/>
      <c r="BJ248" s="233"/>
      <c r="BK248" s="233"/>
      <c r="BL248" s="233"/>
      <c r="BM248" s="233"/>
    </row>
    <row r="249" spans="11:65" s="201" customFormat="1" x14ac:dyDescent="0.25">
      <c r="K249" s="200"/>
      <c r="L249" s="196"/>
      <c r="M249" s="197"/>
      <c r="N249" s="197"/>
      <c r="O249" s="197"/>
      <c r="P249" s="197"/>
      <c r="Q249" s="197"/>
      <c r="R249" s="197"/>
      <c r="S249" s="197"/>
      <c r="T249" s="197"/>
      <c r="V249" s="233"/>
      <c r="W249" s="197"/>
      <c r="X249" s="197"/>
      <c r="Y249" s="197"/>
      <c r="Z249" s="197"/>
      <c r="AA249" s="197"/>
      <c r="AB249" s="197"/>
      <c r="AC249" s="197"/>
      <c r="AD249" s="197"/>
      <c r="AE249" s="233"/>
      <c r="AF249" s="233"/>
      <c r="AG249" s="233"/>
      <c r="AH249" s="233"/>
      <c r="AI249" s="233"/>
      <c r="AJ249" s="233"/>
      <c r="AK249" s="233"/>
      <c r="AL249" s="233"/>
      <c r="AM249" s="233"/>
      <c r="AN249" s="233"/>
      <c r="AO249" s="233"/>
      <c r="AP249" s="233"/>
      <c r="AQ249" s="233"/>
      <c r="AR249" s="233"/>
      <c r="AS249" s="233"/>
      <c r="AT249" s="233"/>
      <c r="AU249" s="233"/>
      <c r="AV249" s="233"/>
      <c r="AW249" s="233"/>
      <c r="AX249" s="233"/>
      <c r="AY249" s="233"/>
      <c r="AZ249" s="233"/>
      <c r="BA249" s="233"/>
      <c r="BB249" s="233"/>
      <c r="BC249" s="233"/>
      <c r="BD249" s="233"/>
      <c r="BE249" s="233"/>
      <c r="BF249" s="233"/>
      <c r="BG249" s="233"/>
      <c r="BH249" s="233"/>
      <c r="BI249" s="233"/>
      <c r="BJ249" s="233"/>
      <c r="BK249" s="233"/>
      <c r="BL249" s="233"/>
      <c r="BM249" s="233"/>
    </row>
    <row r="250" spans="11:65" s="201" customFormat="1" x14ac:dyDescent="0.25">
      <c r="K250" s="200"/>
      <c r="L250" s="196"/>
      <c r="M250" s="197"/>
      <c r="N250" s="197"/>
      <c r="O250" s="197"/>
      <c r="P250" s="197"/>
      <c r="Q250" s="197"/>
      <c r="R250" s="197"/>
      <c r="S250" s="197"/>
      <c r="T250" s="197"/>
      <c r="V250" s="233"/>
      <c r="W250" s="197"/>
      <c r="X250" s="197"/>
      <c r="Y250" s="197"/>
      <c r="Z250" s="197"/>
      <c r="AA250" s="197"/>
      <c r="AB250" s="197"/>
      <c r="AC250" s="197"/>
      <c r="AD250" s="197"/>
      <c r="AE250" s="233"/>
      <c r="AF250" s="233"/>
      <c r="AG250" s="233"/>
      <c r="AH250" s="233"/>
      <c r="AI250" s="233"/>
      <c r="AJ250" s="233"/>
      <c r="AK250" s="233"/>
      <c r="AL250" s="233"/>
      <c r="AM250" s="233"/>
      <c r="AN250" s="233"/>
      <c r="AO250" s="233"/>
      <c r="AP250" s="233"/>
      <c r="AQ250" s="233"/>
      <c r="AR250" s="233"/>
      <c r="AS250" s="233"/>
      <c r="AT250" s="233"/>
      <c r="AU250" s="233"/>
      <c r="AV250" s="233"/>
      <c r="AW250" s="233"/>
      <c r="AX250" s="233"/>
      <c r="AY250" s="233"/>
      <c r="AZ250" s="233"/>
      <c r="BA250" s="233"/>
      <c r="BB250" s="233"/>
      <c r="BC250" s="233"/>
      <c r="BD250" s="233"/>
      <c r="BE250" s="233"/>
      <c r="BF250" s="233"/>
      <c r="BG250" s="233"/>
      <c r="BH250" s="233"/>
      <c r="BI250" s="233"/>
      <c r="BJ250" s="233"/>
      <c r="BK250" s="233"/>
      <c r="BL250" s="233"/>
      <c r="BM250" s="233"/>
    </row>
    <row r="251" spans="11:65" s="201" customFormat="1" x14ac:dyDescent="0.25">
      <c r="K251" s="200"/>
      <c r="L251" s="196"/>
      <c r="M251" s="197"/>
      <c r="N251" s="197"/>
      <c r="O251" s="197"/>
      <c r="P251" s="197"/>
      <c r="Q251" s="197"/>
      <c r="R251" s="197"/>
      <c r="S251" s="197"/>
      <c r="T251" s="197"/>
      <c r="V251" s="233"/>
      <c r="W251" s="197"/>
      <c r="X251" s="197"/>
      <c r="Y251" s="197"/>
      <c r="Z251" s="197"/>
      <c r="AA251" s="197"/>
      <c r="AB251" s="197"/>
      <c r="AC251" s="197"/>
      <c r="AD251" s="197"/>
      <c r="AE251" s="233"/>
      <c r="AF251" s="233"/>
      <c r="AG251" s="233"/>
      <c r="AH251" s="233"/>
      <c r="AI251" s="233"/>
      <c r="AJ251" s="233"/>
      <c r="AK251" s="233"/>
      <c r="AL251" s="233"/>
      <c r="AM251" s="233"/>
      <c r="AN251" s="233"/>
      <c r="AO251" s="233"/>
      <c r="AP251" s="233"/>
      <c r="AQ251" s="233"/>
      <c r="AR251" s="233"/>
      <c r="AS251" s="233"/>
      <c r="AT251" s="233"/>
      <c r="AU251" s="233"/>
      <c r="AV251" s="233"/>
      <c r="AW251" s="233"/>
      <c r="AX251" s="233"/>
      <c r="AY251" s="233"/>
      <c r="AZ251" s="233"/>
      <c r="BA251" s="233"/>
      <c r="BB251" s="233"/>
      <c r="BC251" s="233"/>
      <c r="BD251" s="233"/>
      <c r="BE251" s="233"/>
      <c r="BF251" s="233"/>
      <c r="BG251" s="233"/>
      <c r="BH251" s="233"/>
      <c r="BI251" s="233"/>
      <c r="BJ251" s="233"/>
      <c r="BK251" s="233"/>
      <c r="BL251" s="233"/>
      <c r="BM251" s="233"/>
    </row>
    <row r="252" spans="11:65" s="201" customFormat="1" x14ac:dyDescent="0.25">
      <c r="K252" s="200"/>
      <c r="L252" s="196"/>
      <c r="M252" s="197"/>
      <c r="N252" s="197"/>
      <c r="O252" s="197"/>
      <c r="P252" s="197"/>
      <c r="Q252" s="197"/>
      <c r="R252" s="197"/>
      <c r="S252" s="197"/>
      <c r="T252" s="197"/>
      <c r="V252" s="233"/>
      <c r="W252" s="197"/>
      <c r="X252" s="197"/>
      <c r="Y252" s="197"/>
      <c r="Z252" s="197"/>
      <c r="AA252" s="197"/>
      <c r="AB252" s="197"/>
      <c r="AC252" s="197"/>
      <c r="AD252" s="197"/>
      <c r="AE252" s="233"/>
      <c r="AF252" s="233"/>
      <c r="AG252" s="233"/>
      <c r="AH252" s="233"/>
      <c r="AI252" s="233"/>
      <c r="AJ252" s="233"/>
      <c r="AK252" s="233"/>
      <c r="AL252" s="233"/>
      <c r="AM252" s="233"/>
      <c r="AN252" s="233"/>
      <c r="AO252" s="233"/>
      <c r="AP252" s="233"/>
      <c r="AQ252" s="233"/>
      <c r="AR252" s="233"/>
      <c r="AS252" s="233"/>
      <c r="AT252" s="233"/>
      <c r="AU252" s="233"/>
      <c r="AV252" s="233"/>
      <c r="AW252" s="233"/>
      <c r="AX252" s="233"/>
      <c r="AY252" s="233"/>
      <c r="AZ252" s="233"/>
      <c r="BA252" s="233"/>
      <c r="BB252" s="233"/>
      <c r="BC252" s="233"/>
      <c r="BD252" s="233"/>
      <c r="BE252" s="233"/>
      <c r="BF252" s="233"/>
      <c r="BG252" s="233"/>
      <c r="BH252" s="233"/>
      <c r="BI252" s="233"/>
      <c r="BJ252" s="233"/>
      <c r="BK252" s="233"/>
      <c r="BL252" s="233"/>
      <c r="BM252" s="233"/>
    </row>
    <row r="253" spans="11:65" s="201" customFormat="1" x14ac:dyDescent="0.25">
      <c r="K253" s="200"/>
      <c r="L253" s="196"/>
      <c r="M253" s="197"/>
      <c r="N253" s="197"/>
      <c r="O253" s="197"/>
      <c r="P253" s="197"/>
      <c r="Q253" s="197"/>
      <c r="R253" s="197"/>
      <c r="S253" s="197"/>
      <c r="T253" s="197"/>
      <c r="V253" s="233"/>
      <c r="W253" s="197"/>
      <c r="X253" s="197"/>
      <c r="Y253" s="197"/>
      <c r="Z253" s="197"/>
      <c r="AA253" s="197"/>
      <c r="AB253" s="197"/>
      <c r="AC253" s="197"/>
      <c r="AD253" s="197"/>
      <c r="AE253" s="233"/>
      <c r="AF253" s="233"/>
      <c r="AG253" s="233"/>
      <c r="AH253" s="233"/>
      <c r="AI253" s="233"/>
      <c r="AJ253" s="233"/>
      <c r="AK253" s="233"/>
      <c r="AL253" s="233"/>
      <c r="AM253" s="233"/>
      <c r="AN253" s="233"/>
      <c r="AO253" s="233"/>
      <c r="AP253" s="233"/>
      <c r="AQ253" s="233"/>
      <c r="AR253" s="233"/>
      <c r="AS253" s="233"/>
      <c r="AT253" s="233"/>
      <c r="AU253" s="233"/>
      <c r="AV253" s="233"/>
      <c r="AW253" s="233"/>
      <c r="AX253" s="233"/>
      <c r="AY253" s="233"/>
      <c r="AZ253" s="233"/>
      <c r="BA253" s="233"/>
      <c r="BB253" s="233"/>
      <c r="BC253" s="233"/>
      <c r="BD253" s="233"/>
      <c r="BE253" s="233"/>
      <c r="BF253" s="233"/>
      <c r="BG253" s="233"/>
      <c r="BH253" s="233"/>
      <c r="BI253" s="233"/>
      <c r="BJ253" s="233"/>
      <c r="BK253" s="233"/>
      <c r="BL253" s="233"/>
      <c r="BM253" s="233"/>
    </row>
    <row r="254" spans="11:65" s="201" customFormat="1" x14ac:dyDescent="0.25">
      <c r="K254" s="200"/>
      <c r="L254" s="196"/>
      <c r="M254" s="197"/>
      <c r="N254" s="197"/>
      <c r="O254" s="197"/>
      <c r="P254" s="197"/>
      <c r="Q254" s="197"/>
      <c r="R254" s="197"/>
      <c r="S254" s="197"/>
      <c r="T254" s="197"/>
      <c r="V254" s="233"/>
      <c r="W254" s="197"/>
      <c r="X254" s="197"/>
      <c r="Y254" s="197"/>
      <c r="Z254" s="197"/>
      <c r="AA254" s="197"/>
      <c r="AB254" s="197"/>
      <c r="AC254" s="197"/>
      <c r="AD254" s="197"/>
      <c r="AE254" s="233"/>
      <c r="AF254" s="233"/>
      <c r="AG254" s="233"/>
      <c r="AH254" s="233"/>
      <c r="AI254" s="233"/>
      <c r="AJ254" s="233"/>
      <c r="AK254" s="233"/>
      <c r="AL254" s="233"/>
      <c r="AM254" s="233"/>
      <c r="AN254" s="233"/>
      <c r="AO254" s="233"/>
      <c r="AP254" s="233"/>
      <c r="AQ254" s="233"/>
      <c r="AR254" s="233"/>
      <c r="AS254" s="233"/>
      <c r="AT254" s="233"/>
      <c r="AU254" s="233"/>
      <c r="AV254" s="233"/>
      <c r="AW254" s="233"/>
      <c r="AX254" s="233"/>
      <c r="AY254" s="233"/>
      <c r="AZ254" s="233"/>
      <c r="BA254" s="233"/>
      <c r="BB254" s="233"/>
      <c r="BC254" s="233"/>
      <c r="BD254" s="233"/>
      <c r="BE254" s="233"/>
      <c r="BF254" s="233"/>
      <c r="BG254" s="233"/>
      <c r="BH254" s="233"/>
      <c r="BI254" s="233"/>
      <c r="BJ254" s="233"/>
      <c r="BK254" s="233"/>
      <c r="BL254" s="233"/>
      <c r="BM254" s="233"/>
    </row>
    <row r="255" spans="11:65" s="201" customFormat="1" x14ac:dyDescent="0.25">
      <c r="K255" s="200"/>
      <c r="L255" s="196"/>
      <c r="M255" s="197"/>
      <c r="N255" s="197"/>
      <c r="O255" s="197"/>
      <c r="P255" s="197"/>
      <c r="Q255" s="197"/>
      <c r="R255" s="197"/>
      <c r="S255" s="197"/>
      <c r="T255" s="197"/>
      <c r="V255" s="233"/>
      <c r="W255" s="197"/>
      <c r="X255" s="197"/>
      <c r="Y255" s="197"/>
      <c r="Z255" s="197"/>
      <c r="AA255" s="197"/>
      <c r="AB255" s="197"/>
      <c r="AC255" s="197"/>
      <c r="AD255" s="197"/>
      <c r="AE255" s="233"/>
      <c r="AF255" s="233"/>
      <c r="AG255" s="233"/>
      <c r="AH255" s="233"/>
      <c r="AI255" s="233"/>
      <c r="AJ255" s="233"/>
      <c r="AK255" s="233"/>
      <c r="AL255" s="233"/>
      <c r="AM255" s="233"/>
      <c r="AN255" s="233"/>
      <c r="AO255" s="233"/>
      <c r="AP255" s="233"/>
      <c r="AQ255" s="233"/>
      <c r="AR255" s="233"/>
      <c r="AS255" s="233"/>
      <c r="AT255" s="233"/>
      <c r="AU255" s="233"/>
      <c r="AV255" s="233"/>
      <c r="AW255" s="233"/>
      <c r="AX255" s="233"/>
      <c r="AY255" s="233"/>
      <c r="AZ255" s="233"/>
      <c r="BA255" s="233"/>
      <c r="BB255" s="233"/>
      <c r="BC255" s="233"/>
      <c r="BD255" s="233"/>
      <c r="BE255" s="233"/>
      <c r="BF255" s="233"/>
      <c r="BG255" s="233"/>
      <c r="BH255" s="233"/>
      <c r="BI255" s="233"/>
      <c r="BJ255" s="233"/>
      <c r="BK255" s="233"/>
      <c r="BL255" s="233"/>
      <c r="BM255" s="233"/>
    </row>
    <row r="256" spans="11:65" s="201" customFormat="1" x14ac:dyDescent="0.25">
      <c r="K256" s="200"/>
      <c r="L256" s="196"/>
      <c r="M256" s="197"/>
      <c r="N256" s="197"/>
      <c r="O256" s="197"/>
      <c r="P256" s="197"/>
      <c r="Q256" s="197"/>
      <c r="R256" s="197"/>
      <c r="S256" s="197"/>
      <c r="T256" s="197"/>
      <c r="V256" s="233"/>
      <c r="W256" s="197"/>
      <c r="X256" s="197"/>
      <c r="Y256" s="197"/>
      <c r="Z256" s="197"/>
      <c r="AA256" s="197"/>
      <c r="AB256" s="197"/>
      <c r="AC256" s="197"/>
      <c r="AD256" s="197"/>
      <c r="AE256" s="233"/>
      <c r="AF256" s="233"/>
      <c r="AG256" s="233"/>
      <c r="AH256" s="233"/>
      <c r="AI256" s="233"/>
      <c r="AJ256" s="233"/>
      <c r="AK256" s="233"/>
      <c r="AL256" s="233"/>
      <c r="AM256" s="233"/>
      <c r="AN256" s="233"/>
      <c r="AO256" s="233"/>
      <c r="AP256" s="233"/>
      <c r="AQ256" s="233"/>
      <c r="AR256" s="233"/>
      <c r="AS256" s="233"/>
      <c r="AT256" s="233"/>
      <c r="AU256" s="233"/>
      <c r="AV256" s="233"/>
      <c r="AW256" s="233"/>
      <c r="AX256" s="233"/>
      <c r="AY256" s="233"/>
      <c r="AZ256" s="233"/>
      <c r="BA256" s="233"/>
      <c r="BB256" s="233"/>
      <c r="BC256" s="233"/>
      <c r="BD256" s="233"/>
      <c r="BE256" s="233"/>
      <c r="BF256" s="233"/>
      <c r="BG256" s="233"/>
      <c r="BH256" s="233"/>
      <c r="BI256" s="233"/>
      <c r="BJ256" s="233"/>
      <c r="BK256" s="233"/>
      <c r="BL256" s="233"/>
      <c r="BM256" s="233"/>
    </row>
    <row r="257" spans="11:65" s="201" customFormat="1" x14ac:dyDescent="0.25">
      <c r="K257" s="200"/>
      <c r="L257" s="196"/>
      <c r="M257" s="197"/>
      <c r="N257" s="197"/>
      <c r="O257" s="197"/>
      <c r="P257" s="197"/>
      <c r="Q257" s="197"/>
      <c r="R257" s="197"/>
      <c r="S257" s="197"/>
      <c r="T257" s="197"/>
      <c r="V257" s="233"/>
      <c r="W257" s="197"/>
      <c r="X257" s="197"/>
      <c r="Y257" s="197"/>
      <c r="Z257" s="197"/>
      <c r="AA257" s="197"/>
      <c r="AB257" s="197"/>
      <c r="AC257" s="197"/>
      <c r="AD257" s="197"/>
      <c r="AE257" s="233"/>
      <c r="AF257" s="233"/>
      <c r="AG257" s="233"/>
      <c r="AH257" s="233"/>
      <c r="AI257" s="233"/>
      <c r="AJ257" s="233"/>
      <c r="AK257" s="233"/>
      <c r="AL257" s="233"/>
      <c r="AM257" s="233"/>
      <c r="AN257" s="233"/>
      <c r="AO257" s="233"/>
      <c r="AP257" s="233"/>
      <c r="AQ257" s="233"/>
      <c r="AR257" s="233"/>
      <c r="AS257" s="233"/>
      <c r="AT257" s="233"/>
      <c r="AU257" s="233"/>
      <c r="AV257" s="233"/>
      <c r="AW257" s="233"/>
      <c r="AX257" s="233"/>
      <c r="AY257" s="233"/>
      <c r="AZ257" s="233"/>
      <c r="BA257" s="233"/>
      <c r="BB257" s="233"/>
      <c r="BC257" s="233"/>
      <c r="BD257" s="233"/>
      <c r="BE257" s="233"/>
      <c r="BF257" s="233"/>
      <c r="BG257" s="233"/>
      <c r="BH257" s="233"/>
      <c r="BI257" s="233"/>
      <c r="BJ257" s="233"/>
      <c r="BK257" s="233"/>
      <c r="BL257" s="233"/>
      <c r="BM257" s="233"/>
    </row>
    <row r="258" spans="11:65" s="201" customFormat="1" x14ac:dyDescent="0.25">
      <c r="K258" s="200"/>
      <c r="L258" s="196"/>
      <c r="M258" s="197"/>
      <c r="N258" s="197"/>
      <c r="O258" s="197"/>
      <c r="P258" s="197"/>
      <c r="Q258" s="197"/>
      <c r="R258" s="197"/>
      <c r="S258" s="197"/>
      <c r="T258" s="197"/>
      <c r="V258" s="233"/>
      <c r="W258" s="197"/>
      <c r="X258" s="197"/>
      <c r="Y258" s="197"/>
      <c r="Z258" s="197"/>
      <c r="AA258" s="197"/>
      <c r="AB258" s="197"/>
      <c r="AC258" s="197"/>
      <c r="AD258" s="197"/>
      <c r="AE258" s="233"/>
      <c r="AF258" s="233"/>
      <c r="AG258" s="233"/>
      <c r="AH258" s="233"/>
      <c r="AI258" s="233"/>
      <c r="AJ258" s="233"/>
      <c r="AK258" s="233"/>
      <c r="AL258" s="233"/>
      <c r="AM258" s="233"/>
      <c r="AN258" s="233"/>
      <c r="AO258" s="233"/>
      <c r="AP258" s="233"/>
      <c r="AQ258" s="233"/>
      <c r="AR258" s="233"/>
      <c r="AS258" s="233"/>
      <c r="AT258" s="233"/>
      <c r="AU258" s="233"/>
      <c r="AV258" s="233"/>
      <c r="AW258" s="233"/>
      <c r="AX258" s="233"/>
      <c r="AY258" s="233"/>
      <c r="AZ258" s="233"/>
      <c r="BA258" s="233"/>
      <c r="BB258" s="233"/>
      <c r="BC258" s="233"/>
      <c r="BD258" s="233"/>
      <c r="BE258" s="233"/>
      <c r="BF258" s="233"/>
      <c r="BG258" s="233"/>
      <c r="BH258" s="233"/>
      <c r="BI258" s="233"/>
      <c r="BJ258" s="233"/>
      <c r="BK258" s="233"/>
      <c r="BL258" s="233"/>
      <c r="BM258" s="233"/>
    </row>
    <row r="259" spans="11:65" s="201" customFormat="1" x14ac:dyDescent="0.25">
      <c r="K259" s="200"/>
      <c r="L259" s="196"/>
      <c r="M259" s="197"/>
      <c r="N259" s="197"/>
      <c r="O259" s="197"/>
      <c r="P259" s="197"/>
      <c r="Q259" s="197"/>
      <c r="R259" s="197"/>
      <c r="S259" s="197"/>
      <c r="T259" s="197"/>
      <c r="V259" s="233"/>
      <c r="W259" s="197"/>
      <c r="X259" s="197"/>
      <c r="Y259" s="197"/>
      <c r="Z259" s="197"/>
      <c r="AA259" s="197"/>
      <c r="AB259" s="197"/>
      <c r="AC259" s="197"/>
      <c r="AD259" s="197"/>
      <c r="AE259" s="233"/>
      <c r="AF259" s="233"/>
      <c r="AG259" s="233"/>
      <c r="AH259" s="233"/>
      <c r="AI259" s="233"/>
      <c r="AJ259" s="233"/>
      <c r="AK259" s="233"/>
      <c r="AL259" s="233"/>
      <c r="AM259" s="233"/>
      <c r="AN259" s="233"/>
      <c r="AO259" s="233"/>
      <c r="AP259" s="233"/>
      <c r="AQ259" s="233"/>
      <c r="AR259" s="233"/>
      <c r="AS259" s="233"/>
      <c r="AT259" s="233"/>
      <c r="AU259" s="233"/>
      <c r="AV259" s="233"/>
      <c r="AW259" s="233"/>
      <c r="AX259" s="233"/>
      <c r="AY259" s="233"/>
      <c r="AZ259" s="233"/>
      <c r="BA259" s="233"/>
      <c r="BB259" s="233"/>
      <c r="BC259" s="233"/>
      <c r="BD259" s="233"/>
      <c r="BE259" s="233"/>
      <c r="BF259" s="233"/>
      <c r="BG259" s="233"/>
      <c r="BH259" s="233"/>
      <c r="BI259" s="233"/>
      <c r="BJ259" s="233"/>
      <c r="BK259" s="233"/>
      <c r="BL259" s="233"/>
      <c r="BM259" s="233"/>
    </row>
    <row r="260" spans="11:65" s="201" customFormat="1" x14ac:dyDescent="0.25">
      <c r="K260" s="200"/>
      <c r="L260" s="196"/>
      <c r="M260" s="197"/>
      <c r="N260" s="197"/>
      <c r="O260" s="197"/>
      <c r="P260" s="197"/>
      <c r="Q260" s="197"/>
      <c r="R260" s="197"/>
      <c r="S260" s="197"/>
      <c r="T260" s="197"/>
      <c r="V260" s="233"/>
      <c r="W260" s="197"/>
      <c r="X260" s="197"/>
      <c r="Y260" s="197"/>
      <c r="Z260" s="197"/>
      <c r="AA260" s="197"/>
      <c r="AB260" s="197"/>
      <c r="AC260" s="197"/>
      <c r="AD260" s="197"/>
      <c r="AE260" s="233"/>
      <c r="AF260" s="233"/>
      <c r="AG260" s="233"/>
      <c r="AH260" s="233"/>
      <c r="AI260" s="233"/>
      <c r="AJ260" s="233"/>
      <c r="AK260" s="233"/>
      <c r="AL260" s="233"/>
      <c r="AM260" s="233"/>
      <c r="AN260" s="233"/>
      <c r="AO260" s="233"/>
      <c r="AP260" s="233"/>
      <c r="AQ260" s="233"/>
      <c r="AR260" s="233"/>
      <c r="AS260" s="233"/>
      <c r="AT260" s="233"/>
      <c r="AU260" s="233"/>
      <c r="AV260" s="233"/>
      <c r="AW260" s="233"/>
      <c r="AX260" s="233"/>
      <c r="AY260" s="233"/>
      <c r="AZ260" s="233"/>
      <c r="BA260" s="233"/>
      <c r="BB260" s="233"/>
      <c r="BC260" s="233"/>
      <c r="BD260" s="233"/>
      <c r="BE260" s="233"/>
      <c r="BF260" s="233"/>
      <c r="BG260" s="233"/>
      <c r="BH260" s="233"/>
      <c r="BI260" s="233"/>
      <c r="BJ260" s="233"/>
      <c r="BK260" s="233"/>
      <c r="BL260" s="233"/>
      <c r="BM260" s="233"/>
    </row>
    <row r="261" spans="11:65" s="201" customFormat="1" x14ac:dyDescent="0.25">
      <c r="K261" s="200"/>
      <c r="L261" s="196"/>
      <c r="M261" s="197"/>
      <c r="N261" s="197"/>
      <c r="O261" s="197"/>
      <c r="P261" s="197"/>
      <c r="Q261" s="197"/>
      <c r="R261" s="197"/>
      <c r="S261" s="197"/>
      <c r="T261" s="197"/>
      <c r="V261" s="233"/>
      <c r="W261" s="197"/>
      <c r="X261" s="197"/>
      <c r="Y261" s="197"/>
      <c r="Z261" s="197"/>
      <c r="AA261" s="197"/>
      <c r="AB261" s="197"/>
      <c r="AC261" s="197"/>
      <c r="AD261" s="197"/>
      <c r="AE261" s="233"/>
      <c r="AF261" s="233"/>
      <c r="AG261" s="233"/>
      <c r="AH261" s="233"/>
      <c r="AI261" s="233"/>
      <c r="AJ261" s="233"/>
      <c r="AK261" s="233"/>
      <c r="AL261" s="233"/>
      <c r="AM261" s="233"/>
      <c r="AN261" s="233"/>
      <c r="AO261" s="233"/>
      <c r="AP261" s="233"/>
      <c r="AQ261" s="233"/>
      <c r="AR261" s="233"/>
      <c r="AS261" s="233"/>
      <c r="AT261" s="233"/>
      <c r="AU261" s="233"/>
      <c r="AV261" s="233"/>
      <c r="AW261" s="233"/>
      <c r="AX261" s="233"/>
      <c r="AY261" s="233"/>
      <c r="AZ261" s="233"/>
      <c r="BA261" s="233"/>
      <c r="BB261" s="233"/>
      <c r="BC261" s="233"/>
      <c r="BD261" s="233"/>
      <c r="BE261" s="233"/>
      <c r="BF261" s="233"/>
      <c r="BG261" s="233"/>
      <c r="BH261" s="233"/>
      <c r="BI261" s="233"/>
      <c r="BJ261" s="233"/>
      <c r="BK261" s="233"/>
      <c r="BL261" s="233"/>
      <c r="BM261" s="233"/>
    </row>
    <row r="262" spans="11:65" s="201" customFormat="1" x14ac:dyDescent="0.25">
      <c r="K262" s="200"/>
      <c r="L262" s="196"/>
      <c r="M262" s="197"/>
      <c r="N262" s="197"/>
      <c r="O262" s="197"/>
      <c r="P262" s="197"/>
      <c r="Q262" s="197"/>
      <c r="R262" s="197"/>
      <c r="S262" s="197"/>
      <c r="T262" s="197"/>
      <c r="V262" s="233"/>
      <c r="W262" s="197"/>
      <c r="X262" s="197"/>
      <c r="Y262" s="197"/>
      <c r="Z262" s="197"/>
      <c r="AA262" s="197"/>
      <c r="AB262" s="197"/>
      <c r="AC262" s="197"/>
      <c r="AD262" s="197"/>
      <c r="AE262" s="233"/>
      <c r="AF262" s="233"/>
      <c r="AG262" s="233"/>
      <c r="AH262" s="233"/>
      <c r="AI262" s="233"/>
      <c r="AJ262" s="233"/>
      <c r="AK262" s="233"/>
      <c r="AL262" s="233"/>
      <c r="AM262" s="233"/>
      <c r="AN262" s="233"/>
      <c r="AO262" s="233"/>
      <c r="AP262" s="233"/>
      <c r="AQ262" s="233"/>
      <c r="AR262" s="233"/>
      <c r="AS262" s="233"/>
      <c r="AT262" s="233"/>
      <c r="AU262" s="233"/>
      <c r="AV262" s="233"/>
      <c r="AW262" s="233"/>
      <c r="AX262" s="233"/>
      <c r="AY262" s="233"/>
      <c r="AZ262" s="233"/>
      <c r="BA262" s="233"/>
      <c r="BB262" s="233"/>
      <c r="BC262" s="233"/>
      <c r="BD262" s="233"/>
      <c r="BE262" s="233"/>
      <c r="BF262" s="233"/>
      <c r="BG262" s="233"/>
      <c r="BH262" s="233"/>
      <c r="BI262" s="233"/>
      <c r="BJ262" s="233"/>
      <c r="BK262" s="233"/>
      <c r="BL262" s="233"/>
      <c r="BM262" s="233"/>
    </row>
    <row r="263" spans="11:65" s="201" customFormat="1" x14ac:dyDescent="0.25">
      <c r="K263" s="200"/>
      <c r="L263" s="196"/>
      <c r="M263" s="197"/>
      <c r="N263" s="197"/>
      <c r="O263" s="197"/>
      <c r="P263" s="197"/>
      <c r="Q263" s="197"/>
      <c r="R263" s="197"/>
      <c r="S263" s="197"/>
      <c r="T263" s="197"/>
      <c r="V263" s="233"/>
      <c r="W263" s="197"/>
      <c r="X263" s="197"/>
      <c r="Y263" s="197"/>
      <c r="Z263" s="197"/>
      <c r="AA263" s="197"/>
      <c r="AB263" s="197"/>
      <c r="AC263" s="197"/>
      <c r="AD263" s="197"/>
      <c r="AE263" s="233"/>
      <c r="AF263" s="233"/>
      <c r="AG263" s="233"/>
      <c r="AH263" s="233"/>
      <c r="AI263" s="233"/>
      <c r="AJ263" s="233"/>
      <c r="AK263" s="233"/>
      <c r="AL263" s="233"/>
      <c r="AM263" s="233"/>
      <c r="AN263" s="233"/>
      <c r="AO263" s="233"/>
      <c r="AP263" s="233"/>
      <c r="AQ263" s="233"/>
      <c r="AR263" s="233"/>
      <c r="AS263" s="233"/>
      <c r="AT263" s="233"/>
      <c r="AU263" s="233"/>
      <c r="AV263" s="233"/>
      <c r="AW263" s="233"/>
      <c r="AX263" s="233"/>
      <c r="AY263" s="233"/>
      <c r="AZ263" s="233"/>
      <c r="BA263" s="233"/>
      <c r="BB263" s="233"/>
      <c r="BC263" s="233"/>
      <c r="BD263" s="233"/>
      <c r="BE263" s="233"/>
      <c r="BF263" s="233"/>
      <c r="BG263" s="233"/>
      <c r="BH263" s="233"/>
      <c r="BI263" s="233"/>
      <c r="BJ263" s="233"/>
      <c r="BK263" s="233"/>
      <c r="BL263" s="233"/>
      <c r="BM263" s="233"/>
    </row>
    <row r="264" spans="11:65" s="201" customFormat="1" x14ac:dyDescent="0.25">
      <c r="K264" s="200"/>
      <c r="L264" s="196"/>
      <c r="M264" s="197"/>
      <c r="N264" s="197"/>
      <c r="O264" s="197"/>
      <c r="P264" s="197"/>
      <c r="Q264" s="197"/>
      <c r="R264" s="197"/>
      <c r="S264" s="197"/>
      <c r="T264" s="197"/>
      <c r="V264" s="233"/>
      <c r="W264" s="197"/>
      <c r="X264" s="197"/>
      <c r="Y264" s="197"/>
      <c r="Z264" s="197"/>
      <c r="AA264" s="197"/>
      <c r="AB264" s="197"/>
      <c r="AC264" s="197"/>
      <c r="AD264" s="197"/>
      <c r="AE264" s="233"/>
      <c r="AF264" s="233"/>
      <c r="AG264" s="233"/>
      <c r="AH264" s="233"/>
      <c r="AI264" s="233"/>
      <c r="AJ264" s="233"/>
      <c r="AK264" s="233"/>
      <c r="AL264" s="233"/>
      <c r="AM264" s="233"/>
      <c r="AN264" s="233"/>
      <c r="AO264" s="233"/>
      <c r="AP264" s="233"/>
      <c r="AQ264" s="233"/>
      <c r="AR264" s="233"/>
      <c r="AS264" s="233"/>
      <c r="AT264" s="233"/>
      <c r="AU264" s="233"/>
      <c r="AV264" s="233"/>
      <c r="AW264" s="233"/>
      <c r="AX264" s="233"/>
      <c r="AY264" s="233"/>
      <c r="AZ264" s="233"/>
      <c r="BA264" s="233"/>
      <c r="BB264" s="233"/>
      <c r="BC264" s="233"/>
      <c r="BD264" s="233"/>
      <c r="BE264" s="233"/>
      <c r="BF264" s="233"/>
      <c r="BG264" s="233"/>
      <c r="BH264" s="233"/>
      <c r="BI264" s="233"/>
      <c r="BJ264" s="233"/>
      <c r="BK264" s="233"/>
      <c r="BL264" s="233"/>
      <c r="BM264" s="233"/>
    </row>
    <row r="265" spans="11:65" s="201" customFormat="1" x14ac:dyDescent="0.25">
      <c r="K265" s="200"/>
      <c r="L265" s="196"/>
      <c r="M265" s="197"/>
      <c r="N265" s="197"/>
      <c r="O265" s="197"/>
      <c r="P265" s="197"/>
      <c r="Q265" s="197"/>
      <c r="R265" s="197"/>
      <c r="S265" s="197"/>
      <c r="T265" s="197"/>
      <c r="V265" s="233"/>
      <c r="W265" s="197"/>
      <c r="X265" s="197"/>
      <c r="Y265" s="197"/>
      <c r="Z265" s="197"/>
      <c r="AA265" s="197"/>
      <c r="AB265" s="197"/>
      <c r="AC265" s="197"/>
      <c r="AD265" s="197"/>
      <c r="AE265" s="233"/>
      <c r="AF265" s="233"/>
      <c r="AG265" s="233"/>
      <c r="AH265" s="233"/>
      <c r="AI265" s="233"/>
      <c r="AJ265" s="233"/>
      <c r="AK265" s="233"/>
      <c r="AL265" s="233"/>
      <c r="AM265" s="233"/>
      <c r="AN265" s="233"/>
      <c r="AO265" s="233"/>
      <c r="AP265" s="233"/>
      <c r="AQ265" s="233"/>
      <c r="AR265" s="233"/>
      <c r="AS265" s="233"/>
      <c r="AT265" s="233"/>
      <c r="AU265" s="233"/>
      <c r="AV265" s="233"/>
      <c r="AW265" s="233"/>
      <c r="AX265" s="233"/>
      <c r="AY265" s="233"/>
      <c r="AZ265" s="233"/>
      <c r="BA265" s="233"/>
      <c r="BB265" s="233"/>
      <c r="BC265" s="233"/>
      <c r="BD265" s="233"/>
      <c r="BE265" s="233"/>
      <c r="BF265" s="233"/>
      <c r="BG265" s="233"/>
      <c r="BH265" s="233"/>
      <c r="BI265" s="233"/>
      <c r="BJ265" s="233"/>
      <c r="BK265" s="233"/>
      <c r="BL265" s="233"/>
      <c r="BM265" s="233"/>
    </row>
    <row r="266" spans="11:65" s="201" customFormat="1" x14ac:dyDescent="0.25">
      <c r="K266" s="200"/>
      <c r="L266" s="196"/>
      <c r="M266" s="197"/>
      <c r="N266" s="197"/>
      <c r="O266" s="197"/>
      <c r="P266" s="197"/>
      <c r="Q266" s="197"/>
      <c r="R266" s="197"/>
      <c r="S266" s="197"/>
      <c r="T266" s="197"/>
      <c r="V266" s="233"/>
      <c r="W266" s="197"/>
      <c r="X266" s="197"/>
      <c r="Y266" s="197"/>
      <c r="Z266" s="197"/>
      <c r="AA266" s="197"/>
      <c r="AB266" s="197"/>
      <c r="AC266" s="197"/>
      <c r="AD266" s="197"/>
      <c r="AE266" s="233"/>
      <c r="AF266" s="233"/>
      <c r="AG266" s="233"/>
      <c r="AH266" s="233"/>
      <c r="AI266" s="233"/>
      <c r="AJ266" s="233"/>
      <c r="AK266" s="233"/>
      <c r="AL266" s="233"/>
      <c r="AM266" s="233"/>
      <c r="AN266" s="233"/>
      <c r="AO266" s="233"/>
      <c r="AP266" s="233"/>
      <c r="AQ266" s="233"/>
      <c r="AR266" s="233"/>
      <c r="AS266" s="233"/>
      <c r="AT266" s="233"/>
      <c r="AU266" s="233"/>
      <c r="AV266" s="233"/>
      <c r="AW266" s="233"/>
      <c r="AX266" s="233"/>
      <c r="AY266" s="233"/>
      <c r="AZ266" s="233"/>
      <c r="BA266" s="233"/>
      <c r="BB266" s="233"/>
      <c r="BC266" s="233"/>
      <c r="BD266" s="233"/>
      <c r="BE266" s="233"/>
      <c r="BF266" s="233"/>
      <c r="BG266" s="233"/>
      <c r="BH266" s="233"/>
      <c r="BI266" s="233"/>
      <c r="BJ266" s="233"/>
      <c r="BK266" s="233"/>
      <c r="BL266" s="233"/>
      <c r="BM266" s="233"/>
    </row>
    <row r="267" spans="11:65" s="201" customFormat="1" x14ac:dyDescent="0.25">
      <c r="K267" s="200"/>
      <c r="L267" s="196"/>
      <c r="M267" s="197"/>
      <c r="N267" s="197"/>
      <c r="O267" s="197"/>
      <c r="P267" s="197"/>
      <c r="Q267" s="197"/>
      <c r="R267" s="197"/>
      <c r="S267" s="197"/>
      <c r="T267" s="197"/>
      <c r="V267" s="233"/>
      <c r="W267" s="197"/>
      <c r="X267" s="197"/>
      <c r="Y267" s="197"/>
      <c r="Z267" s="197"/>
      <c r="AA267" s="197"/>
      <c r="AB267" s="197"/>
      <c r="AC267" s="197"/>
      <c r="AD267" s="197"/>
      <c r="AE267" s="233"/>
      <c r="AF267" s="233"/>
      <c r="AG267" s="233"/>
      <c r="AH267" s="233"/>
      <c r="AI267" s="233"/>
      <c r="AJ267" s="233"/>
      <c r="AK267" s="233"/>
      <c r="AL267" s="233"/>
      <c r="AM267" s="233"/>
      <c r="AN267" s="233"/>
      <c r="AO267" s="233"/>
      <c r="AP267" s="233"/>
      <c r="AQ267" s="233"/>
      <c r="AR267" s="233"/>
      <c r="AS267" s="233"/>
      <c r="AT267" s="233"/>
      <c r="AU267" s="233"/>
      <c r="AV267" s="233"/>
      <c r="AW267" s="233"/>
      <c r="AX267" s="233"/>
      <c r="AY267" s="233"/>
      <c r="AZ267" s="233"/>
      <c r="BA267" s="233"/>
      <c r="BB267" s="233"/>
      <c r="BC267" s="233"/>
      <c r="BD267" s="233"/>
      <c r="BE267" s="233"/>
      <c r="BF267" s="233"/>
      <c r="BG267" s="233"/>
      <c r="BH267" s="233"/>
      <c r="BI267" s="233"/>
      <c r="BJ267" s="233"/>
      <c r="BK267" s="233"/>
      <c r="BL267" s="233"/>
      <c r="BM267" s="233"/>
    </row>
    <row r="268" spans="11:65" s="201" customFormat="1" x14ac:dyDescent="0.25">
      <c r="K268" s="200"/>
      <c r="L268" s="196"/>
      <c r="M268" s="197"/>
      <c r="N268" s="197"/>
      <c r="O268" s="197"/>
      <c r="P268" s="197"/>
      <c r="Q268" s="197"/>
      <c r="R268" s="197"/>
      <c r="S268" s="197"/>
      <c r="T268" s="197"/>
      <c r="V268" s="233"/>
      <c r="W268" s="197"/>
      <c r="X268" s="197"/>
      <c r="Y268" s="197"/>
      <c r="Z268" s="197"/>
      <c r="AA268" s="197"/>
      <c r="AB268" s="197"/>
      <c r="AC268" s="197"/>
      <c r="AD268" s="197"/>
      <c r="AE268" s="233"/>
      <c r="AF268" s="233"/>
      <c r="AG268" s="233"/>
      <c r="AH268" s="233"/>
      <c r="AI268" s="233"/>
      <c r="AJ268" s="233"/>
      <c r="AK268" s="233"/>
      <c r="AL268" s="233"/>
      <c r="AM268" s="233"/>
      <c r="AN268" s="233"/>
      <c r="AO268" s="233"/>
      <c r="AP268" s="233"/>
      <c r="AQ268" s="233"/>
      <c r="AR268" s="233"/>
      <c r="AS268" s="233"/>
      <c r="AT268" s="233"/>
      <c r="AU268" s="233"/>
      <c r="AV268" s="233"/>
      <c r="AW268" s="233"/>
      <c r="AX268" s="233"/>
      <c r="AY268" s="233"/>
      <c r="AZ268" s="233"/>
      <c r="BA268" s="233"/>
      <c r="BB268" s="233"/>
      <c r="BC268" s="233"/>
      <c r="BD268" s="233"/>
      <c r="BE268" s="233"/>
      <c r="BF268" s="233"/>
      <c r="BG268" s="233"/>
      <c r="BH268" s="233"/>
      <c r="BI268" s="233"/>
      <c r="BJ268" s="233"/>
      <c r="BK268" s="233"/>
      <c r="BL268" s="233"/>
      <c r="BM268" s="233"/>
    </row>
    <row r="269" spans="11:65" s="201" customFormat="1" x14ac:dyDescent="0.25">
      <c r="K269" s="200"/>
      <c r="L269" s="196"/>
      <c r="M269" s="197"/>
      <c r="N269" s="197"/>
      <c r="O269" s="197"/>
      <c r="P269" s="197"/>
      <c r="Q269" s="197"/>
      <c r="R269" s="197"/>
      <c r="S269" s="197"/>
      <c r="T269" s="197"/>
      <c r="V269" s="233"/>
      <c r="W269" s="197"/>
      <c r="X269" s="197"/>
      <c r="Y269" s="197"/>
      <c r="Z269" s="197"/>
      <c r="AA269" s="197"/>
      <c r="AB269" s="197"/>
      <c r="AC269" s="197"/>
      <c r="AD269" s="197"/>
      <c r="AE269" s="233"/>
      <c r="AF269" s="233"/>
      <c r="AG269" s="233"/>
      <c r="AH269" s="233"/>
      <c r="AI269" s="233"/>
      <c r="AJ269" s="233"/>
      <c r="AK269" s="233"/>
      <c r="AL269" s="233"/>
      <c r="AM269" s="233"/>
      <c r="AN269" s="233"/>
      <c r="AO269" s="233"/>
      <c r="AP269" s="233"/>
      <c r="AQ269" s="233"/>
      <c r="AR269" s="233"/>
      <c r="AS269" s="233"/>
      <c r="AT269" s="233"/>
      <c r="AU269" s="233"/>
      <c r="AV269" s="233"/>
      <c r="AW269" s="233"/>
      <c r="AX269" s="233"/>
      <c r="AY269" s="233"/>
      <c r="AZ269" s="233"/>
      <c r="BA269" s="233"/>
      <c r="BB269" s="233"/>
      <c r="BC269" s="233"/>
      <c r="BD269" s="233"/>
      <c r="BE269" s="233"/>
      <c r="BF269" s="233"/>
      <c r="BG269" s="233"/>
      <c r="BH269" s="233"/>
      <c r="BI269" s="233"/>
      <c r="BJ269" s="233"/>
      <c r="BK269" s="233"/>
      <c r="BL269" s="233"/>
      <c r="BM269" s="233"/>
    </row>
    <row r="270" spans="11:65" s="201" customFormat="1" x14ac:dyDescent="0.25">
      <c r="K270" s="200"/>
      <c r="L270" s="196"/>
      <c r="M270" s="197"/>
      <c r="N270" s="197"/>
      <c r="O270" s="197"/>
      <c r="P270" s="197"/>
      <c r="Q270" s="197"/>
      <c r="R270" s="197"/>
      <c r="S270" s="197"/>
      <c r="T270" s="197"/>
      <c r="V270" s="233"/>
      <c r="W270" s="197"/>
      <c r="X270" s="197"/>
      <c r="Y270" s="197"/>
      <c r="Z270" s="197"/>
      <c r="AA270" s="197"/>
      <c r="AB270" s="197"/>
      <c r="AC270" s="197"/>
      <c r="AD270" s="197"/>
      <c r="AE270" s="233"/>
      <c r="AF270" s="233"/>
      <c r="AG270" s="233"/>
      <c r="AH270" s="233"/>
      <c r="AI270" s="233"/>
      <c r="AJ270" s="233"/>
      <c r="AK270" s="233"/>
      <c r="AL270" s="233"/>
      <c r="AM270" s="233"/>
      <c r="AN270" s="233"/>
      <c r="AO270" s="233"/>
      <c r="AP270" s="233"/>
      <c r="AQ270" s="233"/>
      <c r="AR270" s="233"/>
      <c r="AS270" s="233"/>
      <c r="AT270" s="233"/>
      <c r="AU270" s="233"/>
      <c r="AV270" s="233"/>
      <c r="AW270" s="233"/>
      <c r="AX270" s="233"/>
      <c r="AY270" s="233"/>
      <c r="AZ270" s="233"/>
      <c r="BA270" s="233"/>
      <c r="BB270" s="233"/>
      <c r="BC270" s="233"/>
      <c r="BD270" s="233"/>
      <c r="BE270" s="233"/>
      <c r="BF270" s="233"/>
      <c r="BG270" s="233"/>
      <c r="BH270" s="233"/>
      <c r="BI270" s="233"/>
      <c r="BJ270" s="233"/>
      <c r="BK270" s="233"/>
      <c r="BL270" s="233"/>
      <c r="BM270" s="233"/>
    </row>
    <row r="271" spans="11:65" s="201" customFormat="1" x14ac:dyDescent="0.25">
      <c r="K271" s="200"/>
      <c r="L271" s="196"/>
      <c r="M271" s="197"/>
      <c r="N271" s="197"/>
      <c r="O271" s="197"/>
      <c r="P271" s="197"/>
      <c r="Q271" s="197"/>
      <c r="R271" s="197"/>
      <c r="S271" s="197"/>
      <c r="T271" s="197"/>
      <c r="V271" s="233"/>
      <c r="W271" s="197"/>
      <c r="X271" s="197"/>
      <c r="Y271" s="197"/>
      <c r="Z271" s="197"/>
      <c r="AA271" s="197"/>
      <c r="AB271" s="197"/>
      <c r="AC271" s="197"/>
      <c r="AD271" s="197"/>
      <c r="AE271" s="233"/>
      <c r="AF271" s="233"/>
      <c r="AG271" s="233"/>
      <c r="AH271" s="233"/>
      <c r="AI271" s="233"/>
      <c r="AJ271" s="233"/>
      <c r="AK271" s="233"/>
      <c r="AL271" s="233"/>
      <c r="AM271" s="233"/>
      <c r="AN271" s="233"/>
      <c r="AO271" s="233"/>
      <c r="AP271" s="233"/>
      <c r="AQ271" s="233"/>
      <c r="AR271" s="233"/>
      <c r="AS271" s="233"/>
      <c r="AT271" s="233"/>
      <c r="AU271" s="233"/>
      <c r="AV271" s="233"/>
      <c r="AW271" s="233"/>
      <c r="AX271" s="233"/>
      <c r="AY271" s="233"/>
      <c r="AZ271" s="233"/>
      <c r="BA271" s="233"/>
      <c r="BB271" s="233"/>
      <c r="BC271" s="233"/>
      <c r="BD271" s="233"/>
      <c r="BE271" s="233"/>
      <c r="BF271" s="233"/>
      <c r="BG271" s="233"/>
      <c r="BH271" s="233"/>
      <c r="BI271" s="233"/>
      <c r="BJ271" s="233"/>
      <c r="BK271" s="233"/>
      <c r="BL271" s="233"/>
      <c r="BM271" s="233"/>
    </row>
    <row r="272" spans="11:65" s="201" customFormat="1" x14ac:dyDescent="0.25">
      <c r="K272" s="200"/>
      <c r="L272" s="196"/>
      <c r="M272" s="197"/>
      <c r="N272" s="197"/>
      <c r="O272" s="197"/>
      <c r="P272" s="197"/>
      <c r="Q272" s="197"/>
      <c r="R272" s="197"/>
      <c r="S272" s="197"/>
      <c r="T272" s="197"/>
      <c r="V272" s="233"/>
      <c r="W272" s="197"/>
      <c r="X272" s="197"/>
      <c r="Y272" s="197"/>
      <c r="Z272" s="197"/>
      <c r="AA272" s="197"/>
      <c r="AB272" s="197"/>
      <c r="AC272" s="197"/>
      <c r="AD272" s="197"/>
      <c r="AE272" s="233"/>
      <c r="AF272" s="233"/>
      <c r="AG272" s="233"/>
      <c r="AH272" s="233"/>
      <c r="AI272" s="233"/>
      <c r="AJ272" s="233"/>
      <c r="AK272" s="233"/>
      <c r="AL272" s="233"/>
      <c r="AM272" s="233"/>
      <c r="AN272" s="233"/>
      <c r="AO272" s="233"/>
      <c r="AP272" s="233"/>
      <c r="AQ272" s="233"/>
      <c r="AR272" s="233"/>
      <c r="AS272" s="233"/>
      <c r="AT272" s="233"/>
      <c r="AU272" s="233"/>
      <c r="AV272" s="233"/>
      <c r="AW272" s="233"/>
      <c r="AX272" s="233"/>
      <c r="AY272" s="233"/>
      <c r="AZ272" s="233"/>
      <c r="BA272" s="233"/>
      <c r="BB272" s="233"/>
      <c r="BC272" s="233"/>
      <c r="BD272" s="233"/>
      <c r="BE272" s="233"/>
      <c r="BF272" s="233"/>
      <c r="BG272" s="233"/>
      <c r="BH272" s="233"/>
      <c r="BI272" s="233"/>
      <c r="BJ272" s="233"/>
      <c r="BK272" s="233"/>
      <c r="BL272" s="233"/>
      <c r="BM272" s="233"/>
    </row>
    <row r="273" spans="11:65" s="201" customFormat="1" x14ac:dyDescent="0.25">
      <c r="K273" s="200"/>
      <c r="L273" s="196"/>
      <c r="M273" s="197"/>
      <c r="N273" s="197"/>
      <c r="O273" s="197"/>
      <c r="P273" s="197"/>
      <c r="Q273" s="197"/>
      <c r="R273" s="197"/>
      <c r="S273" s="197"/>
      <c r="T273" s="197"/>
      <c r="V273" s="233"/>
      <c r="W273" s="197"/>
      <c r="X273" s="197"/>
      <c r="Y273" s="197"/>
      <c r="Z273" s="197"/>
      <c r="AA273" s="197"/>
      <c r="AB273" s="197"/>
      <c r="AC273" s="197"/>
      <c r="AD273" s="197"/>
      <c r="AE273" s="233"/>
      <c r="AF273" s="233"/>
      <c r="AG273" s="233"/>
      <c r="AH273" s="233"/>
      <c r="AI273" s="233"/>
      <c r="AJ273" s="233"/>
      <c r="AK273" s="233"/>
      <c r="AL273" s="233"/>
      <c r="AM273" s="233"/>
      <c r="AN273" s="233"/>
      <c r="AO273" s="233"/>
      <c r="AP273" s="233"/>
      <c r="AQ273" s="233"/>
      <c r="AR273" s="233"/>
      <c r="AS273" s="233"/>
      <c r="AT273" s="233"/>
      <c r="AU273" s="233"/>
      <c r="AV273" s="233"/>
      <c r="AW273" s="233"/>
      <c r="AX273" s="233"/>
      <c r="AY273" s="233"/>
      <c r="AZ273" s="233"/>
      <c r="BA273" s="233"/>
      <c r="BB273" s="233"/>
      <c r="BC273" s="233"/>
      <c r="BD273" s="233"/>
      <c r="BE273" s="233"/>
      <c r="BF273" s="233"/>
      <c r="BG273" s="233"/>
      <c r="BH273" s="233"/>
      <c r="BI273" s="233"/>
      <c r="BJ273" s="233"/>
      <c r="BK273" s="233"/>
      <c r="BL273" s="233"/>
      <c r="BM273" s="233"/>
    </row>
    <row r="274" spans="11:65" s="201" customFormat="1" x14ac:dyDescent="0.25">
      <c r="K274" s="200"/>
      <c r="L274" s="196"/>
      <c r="M274" s="197"/>
      <c r="N274" s="197"/>
      <c r="O274" s="197"/>
      <c r="P274" s="197"/>
      <c r="Q274" s="197"/>
      <c r="R274" s="197"/>
      <c r="S274" s="197"/>
      <c r="T274" s="197"/>
      <c r="V274" s="233"/>
      <c r="W274" s="197"/>
      <c r="X274" s="197"/>
      <c r="Y274" s="197"/>
      <c r="Z274" s="197"/>
      <c r="AA274" s="197"/>
      <c r="AB274" s="197"/>
      <c r="AC274" s="197"/>
      <c r="AD274" s="197"/>
      <c r="AE274" s="233"/>
      <c r="AF274" s="233"/>
      <c r="AG274" s="233"/>
      <c r="AH274" s="233"/>
      <c r="AI274" s="233"/>
      <c r="AJ274" s="233"/>
      <c r="AK274" s="233"/>
      <c r="AL274" s="233"/>
      <c r="AM274" s="233"/>
      <c r="AN274" s="233"/>
      <c r="AO274" s="233"/>
      <c r="AP274" s="233"/>
      <c r="AQ274" s="233"/>
      <c r="AR274" s="233"/>
      <c r="AS274" s="233"/>
      <c r="AT274" s="233"/>
      <c r="AU274" s="233"/>
      <c r="AV274" s="233"/>
      <c r="AW274" s="233"/>
      <c r="AX274" s="233"/>
      <c r="AY274" s="233"/>
      <c r="AZ274" s="233"/>
      <c r="BA274" s="233"/>
      <c r="BB274" s="233"/>
      <c r="BC274" s="233"/>
      <c r="BD274" s="233"/>
      <c r="BE274" s="233"/>
      <c r="BF274" s="233"/>
      <c r="BG274" s="233"/>
      <c r="BH274" s="233"/>
      <c r="BI274" s="233"/>
      <c r="BJ274" s="233"/>
      <c r="BK274" s="233"/>
      <c r="BL274" s="233"/>
      <c r="BM274" s="233"/>
    </row>
    <row r="275" spans="11:65" s="201" customFormat="1" x14ac:dyDescent="0.25">
      <c r="K275" s="200"/>
      <c r="L275" s="196"/>
      <c r="M275" s="197"/>
      <c r="N275" s="197"/>
      <c r="O275" s="197"/>
      <c r="P275" s="197"/>
      <c r="Q275" s="197"/>
      <c r="R275" s="197"/>
      <c r="S275" s="197"/>
      <c r="T275" s="197"/>
      <c r="V275" s="233"/>
      <c r="W275" s="197"/>
      <c r="X275" s="197"/>
      <c r="Y275" s="197"/>
      <c r="Z275" s="197"/>
      <c r="AA275" s="197"/>
      <c r="AB275" s="197"/>
      <c r="AC275" s="197"/>
      <c r="AD275" s="197"/>
      <c r="AE275" s="233"/>
      <c r="AF275" s="233"/>
      <c r="AG275" s="233"/>
      <c r="AH275" s="233"/>
      <c r="AI275" s="233"/>
      <c r="AJ275" s="233"/>
      <c r="AK275" s="233"/>
      <c r="AL275" s="233"/>
      <c r="AM275" s="233"/>
      <c r="AN275" s="233"/>
      <c r="AO275" s="233"/>
      <c r="AP275" s="233"/>
      <c r="AQ275" s="233"/>
      <c r="AR275" s="233"/>
      <c r="AS275" s="233"/>
      <c r="AT275" s="233"/>
      <c r="AU275" s="233"/>
      <c r="AV275" s="233"/>
      <c r="AW275" s="233"/>
      <c r="AX275" s="233"/>
      <c r="AY275" s="233"/>
      <c r="AZ275" s="233"/>
      <c r="BA275" s="233"/>
      <c r="BB275" s="233"/>
      <c r="BC275" s="233"/>
      <c r="BD275" s="233"/>
      <c r="BE275" s="233"/>
      <c r="BF275" s="233"/>
      <c r="BG275" s="233"/>
      <c r="BH275" s="233"/>
      <c r="BI275" s="233"/>
      <c r="BJ275" s="233"/>
      <c r="BK275" s="233"/>
      <c r="BL275" s="233"/>
      <c r="BM275" s="233"/>
    </row>
    <row r="276" spans="11:65" s="201" customFormat="1" x14ac:dyDescent="0.25">
      <c r="K276" s="200"/>
      <c r="L276" s="196"/>
      <c r="M276" s="197"/>
      <c r="N276" s="197"/>
      <c r="O276" s="197"/>
      <c r="P276" s="197"/>
      <c r="Q276" s="197"/>
      <c r="R276" s="197"/>
      <c r="S276" s="197"/>
      <c r="T276" s="197"/>
      <c r="V276" s="233"/>
      <c r="W276" s="197"/>
      <c r="X276" s="197"/>
      <c r="Y276" s="197"/>
      <c r="Z276" s="197"/>
      <c r="AA276" s="197"/>
      <c r="AB276" s="197"/>
      <c r="AC276" s="197"/>
      <c r="AD276" s="197"/>
      <c r="AE276" s="233"/>
      <c r="AF276" s="233"/>
      <c r="AG276" s="233"/>
      <c r="AH276" s="233"/>
      <c r="AI276" s="233"/>
      <c r="AJ276" s="233"/>
      <c r="AK276" s="233"/>
      <c r="AL276" s="233"/>
      <c r="AM276" s="233"/>
      <c r="AN276" s="233"/>
      <c r="AO276" s="233"/>
      <c r="AP276" s="233"/>
      <c r="AQ276" s="233"/>
      <c r="AR276" s="233"/>
      <c r="AS276" s="233"/>
      <c r="AT276" s="233"/>
      <c r="AU276" s="233"/>
      <c r="AV276" s="233"/>
      <c r="AW276" s="233"/>
      <c r="AX276" s="233"/>
      <c r="AY276" s="233"/>
      <c r="AZ276" s="233"/>
      <c r="BA276" s="233"/>
      <c r="BB276" s="233"/>
      <c r="BC276" s="233"/>
      <c r="BD276" s="233"/>
      <c r="BE276" s="233"/>
      <c r="BF276" s="233"/>
      <c r="BG276" s="233"/>
      <c r="BH276" s="233"/>
      <c r="BI276" s="233"/>
      <c r="BJ276" s="233"/>
      <c r="BK276" s="233"/>
      <c r="BL276" s="233"/>
      <c r="BM276" s="233"/>
    </row>
    <row r="277" spans="11:65" s="201" customFormat="1" x14ac:dyDescent="0.25">
      <c r="K277" s="200"/>
      <c r="L277" s="196"/>
      <c r="M277" s="197"/>
      <c r="N277" s="197"/>
      <c r="O277" s="197"/>
      <c r="P277" s="197"/>
      <c r="Q277" s="197"/>
      <c r="R277" s="197"/>
      <c r="S277" s="197"/>
      <c r="T277" s="197"/>
      <c r="V277" s="233"/>
      <c r="W277" s="197"/>
      <c r="X277" s="197"/>
      <c r="Y277" s="197"/>
      <c r="Z277" s="197"/>
      <c r="AA277" s="197"/>
      <c r="AB277" s="197"/>
      <c r="AC277" s="197"/>
      <c r="AD277" s="197"/>
      <c r="AE277" s="233"/>
      <c r="AF277" s="233"/>
      <c r="AG277" s="233"/>
      <c r="AH277" s="233"/>
      <c r="AI277" s="233"/>
      <c r="AJ277" s="233"/>
      <c r="AK277" s="233"/>
      <c r="AL277" s="233"/>
      <c r="AM277" s="233"/>
      <c r="AN277" s="233"/>
      <c r="AO277" s="233"/>
      <c r="AP277" s="233"/>
      <c r="AQ277" s="233"/>
      <c r="AR277" s="233"/>
      <c r="AS277" s="233"/>
      <c r="AT277" s="233"/>
      <c r="AU277" s="233"/>
      <c r="AV277" s="233"/>
      <c r="AW277" s="233"/>
      <c r="AX277" s="233"/>
      <c r="AY277" s="233"/>
      <c r="AZ277" s="233"/>
      <c r="BA277" s="233"/>
      <c r="BB277" s="233"/>
      <c r="BC277" s="233"/>
      <c r="BD277" s="233"/>
      <c r="BE277" s="233"/>
      <c r="BF277" s="233"/>
      <c r="BG277" s="233"/>
      <c r="BH277" s="233"/>
      <c r="BI277" s="233"/>
      <c r="BJ277" s="233"/>
      <c r="BK277" s="233"/>
      <c r="BL277" s="233"/>
      <c r="BM277" s="233"/>
    </row>
    <row r="278" spans="11:65" s="201" customFormat="1" x14ac:dyDescent="0.25">
      <c r="K278" s="200"/>
      <c r="L278" s="196"/>
      <c r="M278" s="197"/>
      <c r="N278" s="197"/>
      <c r="O278" s="197"/>
      <c r="P278" s="197"/>
      <c r="Q278" s="197"/>
      <c r="R278" s="197"/>
      <c r="S278" s="197"/>
      <c r="T278" s="197"/>
      <c r="V278" s="233"/>
      <c r="W278" s="197"/>
      <c r="X278" s="197"/>
      <c r="Y278" s="197"/>
      <c r="Z278" s="197"/>
      <c r="AA278" s="197"/>
      <c r="AB278" s="197"/>
      <c r="AC278" s="197"/>
      <c r="AD278" s="197"/>
      <c r="AE278" s="233"/>
      <c r="AF278" s="233"/>
      <c r="AG278" s="233"/>
      <c r="AH278" s="233"/>
      <c r="AI278" s="233"/>
      <c r="AJ278" s="233"/>
      <c r="AK278" s="233"/>
      <c r="AL278" s="233"/>
      <c r="AM278" s="233"/>
      <c r="AN278" s="233"/>
      <c r="AO278" s="233"/>
      <c r="AP278" s="233"/>
      <c r="AQ278" s="233"/>
      <c r="AR278" s="233"/>
      <c r="AS278" s="233"/>
      <c r="AT278" s="233"/>
      <c r="AU278" s="233"/>
      <c r="AV278" s="233"/>
      <c r="AW278" s="233"/>
      <c r="AX278" s="233"/>
      <c r="AY278" s="233"/>
      <c r="AZ278" s="233"/>
      <c r="BA278" s="233"/>
      <c r="BB278" s="233"/>
      <c r="BC278" s="233"/>
      <c r="BD278" s="233"/>
      <c r="BE278" s="233"/>
      <c r="BF278" s="233"/>
      <c r="BG278" s="233"/>
      <c r="BH278" s="233"/>
      <c r="BI278" s="233"/>
      <c r="BJ278" s="233"/>
      <c r="BK278" s="233"/>
      <c r="BL278" s="233"/>
      <c r="BM278" s="233"/>
    </row>
    <row r="279" spans="11:65" s="201" customFormat="1" x14ac:dyDescent="0.25">
      <c r="K279" s="200"/>
      <c r="L279" s="196"/>
      <c r="M279" s="197"/>
      <c r="N279" s="197"/>
      <c r="O279" s="197"/>
      <c r="P279" s="197"/>
      <c r="Q279" s="197"/>
      <c r="R279" s="197"/>
      <c r="S279" s="197"/>
      <c r="T279" s="197"/>
      <c r="V279" s="233"/>
      <c r="W279" s="197"/>
      <c r="X279" s="197"/>
      <c r="Y279" s="197"/>
      <c r="Z279" s="197"/>
      <c r="AA279" s="197"/>
      <c r="AB279" s="197"/>
      <c r="AC279" s="197"/>
      <c r="AD279" s="197"/>
      <c r="AE279" s="233"/>
      <c r="AF279" s="233"/>
      <c r="AG279" s="233"/>
      <c r="AH279" s="233"/>
      <c r="AI279" s="233"/>
      <c r="AJ279" s="233"/>
      <c r="AK279" s="233"/>
      <c r="AL279" s="233"/>
      <c r="AM279" s="233"/>
      <c r="AN279" s="233"/>
      <c r="AO279" s="233"/>
      <c r="AP279" s="233"/>
      <c r="AQ279" s="233"/>
      <c r="AR279" s="233"/>
      <c r="AS279" s="233"/>
      <c r="AT279" s="233"/>
      <c r="AU279" s="233"/>
      <c r="AV279" s="233"/>
      <c r="AW279" s="233"/>
      <c r="AX279" s="233"/>
      <c r="AY279" s="233"/>
      <c r="AZ279" s="233"/>
      <c r="BA279" s="233"/>
      <c r="BB279" s="233"/>
      <c r="BC279" s="233"/>
      <c r="BD279" s="233"/>
      <c r="BE279" s="233"/>
      <c r="BF279" s="233"/>
      <c r="BG279" s="233"/>
      <c r="BH279" s="233"/>
      <c r="BI279" s="233"/>
      <c r="BJ279" s="233"/>
      <c r="BK279" s="233"/>
      <c r="BL279" s="233"/>
      <c r="BM279" s="233"/>
    </row>
    <row r="280" spans="11:65" s="201" customFormat="1" x14ac:dyDescent="0.25">
      <c r="K280" s="200"/>
      <c r="L280" s="196"/>
      <c r="M280" s="197"/>
      <c r="N280" s="197"/>
      <c r="O280" s="197"/>
      <c r="P280" s="197"/>
      <c r="Q280" s="197"/>
      <c r="R280" s="197"/>
      <c r="S280" s="197"/>
      <c r="T280" s="197"/>
      <c r="V280" s="233"/>
      <c r="W280" s="197"/>
      <c r="X280" s="197"/>
      <c r="Y280" s="197"/>
      <c r="Z280" s="197"/>
      <c r="AA280" s="197"/>
      <c r="AB280" s="197"/>
      <c r="AC280" s="197"/>
      <c r="AD280" s="197"/>
      <c r="AE280" s="233"/>
      <c r="AF280" s="233"/>
      <c r="AG280" s="233"/>
      <c r="AH280" s="233"/>
      <c r="AI280" s="233"/>
      <c r="AJ280" s="233"/>
      <c r="AK280" s="233"/>
      <c r="AL280" s="233"/>
      <c r="AM280" s="233"/>
      <c r="AN280" s="233"/>
      <c r="AO280" s="233"/>
      <c r="AP280" s="233"/>
      <c r="AQ280" s="233"/>
      <c r="AR280" s="233"/>
      <c r="AS280" s="233"/>
      <c r="AT280" s="233"/>
      <c r="AU280" s="233"/>
      <c r="AV280" s="233"/>
      <c r="AW280" s="233"/>
      <c r="AX280" s="233"/>
      <c r="AY280" s="233"/>
      <c r="AZ280" s="233"/>
      <c r="BA280" s="233"/>
      <c r="BB280" s="233"/>
      <c r="BC280" s="233"/>
      <c r="BD280" s="233"/>
      <c r="BE280" s="233"/>
      <c r="BF280" s="233"/>
      <c r="BG280" s="233"/>
      <c r="BH280" s="233"/>
      <c r="BI280" s="233"/>
      <c r="BJ280" s="233"/>
      <c r="BK280" s="233"/>
      <c r="BL280" s="233"/>
      <c r="BM280" s="233"/>
    </row>
    <row r="281" spans="11:65" s="201" customFormat="1" x14ac:dyDescent="0.25">
      <c r="K281" s="200"/>
      <c r="L281" s="196"/>
      <c r="M281" s="197"/>
      <c r="N281" s="197"/>
      <c r="O281" s="197"/>
      <c r="P281" s="197"/>
      <c r="Q281" s="197"/>
      <c r="R281" s="197"/>
      <c r="S281" s="197"/>
      <c r="T281" s="197"/>
      <c r="V281" s="233"/>
      <c r="W281" s="197"/>
      <c r="X281" s="197"/>
      <c r="Y281" s="197"/>
      <c r="Z281" s="197"/>
      <c r="AA281" s="197"/>
      <c r="AB281" s="197"/>
      <c r="AC281" s="197"/>
      <c r="AD281" s="197"/>
      <c r="AE281" s="233"/>
      <c r="AF281" s="233"/>
      <c r="AG281" s="233"/>
      <c r="AH281" s="233"/>
      <c r="AI281" s="233"/>
      <c r="AJ281" s="233"/>
      <c r="AK281" s="233"/>
      <c r="AL281" s="233"/>
      <c r="AM281" s="233"/>
      <c r="AN281" s="233"/>
      <c r="AO281" s="233"/>
      <c r="AP281" s="233"/>
      <c r="AQ281" s="233"/>
      <c r="AR281" s="233"/>
      <c r="AS281" s="233"/>
      <c r="AT281" s="233"/>
      <c r="AU281" s="233"/>
      <c r="AV281" s="233"/>
      <c r="AW281" s="233"/>
      <c r="AX281" s="233"/>
      <c r="AY281" s="233"/>
      <c r="AZ281" s="233"/>
      <c r="BA281" s="233"/>
      <c r="BB281" s="233"/>
      <c r="BC281" s="233"/>
      <c r="BD281" s="233"/>
      <c r="BE281" s="233"/>
      <c r="BF281" s="233"/>
      <c r="BG281" s="233"/>
      <c r="BH281" s="233"/>
      <c r="BI281" s="233"/>
      <c r="BJ281" s="233"/>
      <c r="BK281" s="233"/>
      <c r="BL281" s="233"/>
      <c r="BM281" s="233"/>
    </row>
    <row r="282" spans="11:65" s="201" customFormat="1" x14ac:dyDescent="0.25">
      <c r="K282" s="200"/>
      <c r="L282" s="196"/>
      <c r="M282" s="197"/>
      <c r="N282" s="197"/>
      <c r="O282" s="197"/>
      <c r="P282" s="197"/>
      <c r="Q282" s="197"/>
      <c r="R282" s="197"/>
      <c r="S282" s="197"/>
      <c r="T282" s="197"/>
      <c r="V282" s="233"/>
      <c r="W282" s="197"/>
      <c r="X282" s="197"/>
      <c r="Y282" s="197"/>
      <c r="Z282" s="197"/>
      <c r="AA282" s="197"/>
      <c r="AB282" s="197"/>
      <c r="AC282" s="197"/>
      <c r="AD282" s="197"/>
      <c r="AE282" s="233"/>
      <c r="AF282" s="233"/>
      <c r="AG282" s="233"/>
      <c r="AH282" s="233"/>
      <c r="AI282" s="233"/>
      <c r="AJ282" s="233"/>
      <c r="AK282" s="233"/>
      <c r="AL282" s="233"/>
      <c r="AM282" s="233"/>
      <c r="AN282" s="233"/>
      <c r="AO282" s="233"/>
      <c r="AP282" s="233"/>
      <c r="AQ282" s="233"/>
      <c r="AR282" s="233"/>
      <c r="AS282" s="233"/>
      <c r="AT282" s="233"/>
      <c r="AU282" s="233"/>
      <c r="AV282" s="233"/>
      <c r="AW282" s="233"/>
      <c r="AX282" s="233"/>
      <c r="AY282" s="233"/>
      <c r="AZ282" s="233"/>
      <c r="BA282" s="233"/>
      <c r="BB282" s="233"/>
      <c r="BC282" s="233"/>
      <c r="BD282" s="233"/>
      <c r="BE282" s="233"/>
      <c r="BF282" s="233"/>
      <c r="BG282" s="233"/>
      <c r="BH282" s="233"/>
      <c r="BI282" s="233"/>
      <c r="BJ282" s="233"/>
      <c r="BK282" s="233"/>
      <c r="BL282" s="233"/>
      <c r="BM282" s="233"/>
    </row>
    <row r="283" spans="11:65" s="201" customFormat="1" x14ac:dyDescent="0.25">
      <c r="K283" s="200"/>
      <c r="L283" s="196"/>
      <c r="M283" s="197"/>
      <c r="N283" s="197"/>
      <c r="O283" s="197"/>
      <c r="P283" s="197"/>
      <c r="Q283" s="197"/>
      <c r="R283" s="197"/>
      <c r="S283" s="197"/>
      <c r="T283" s="197"/>
      <c r="V283" s="233"/>
      <c r="W283" s="197"/>
      <c r="X283" s="197"/>
      <c r="Y283" s="197"/>
      <c r="Z283" s="197"/>
      <c r="AA283" s="197"/>
      <c r="AB283" s="197"/>
      <c r="AC283" s="197"/>
      <c r="AD283" s="197"/>
      <c r="AE283" s="233"/>
      <c r="AF283" s="233"/>
      <c r="AG283" s="233"/>
      <c r="AH283" s="233"/>
      <c r="AI283" s="233"/>
      <c r="AJ283" s="233"/>
      <c r="AK283" s="233"/>
      <c r="AL283" s="233"/>
      <c r="AM283" s="233"/>
      <c r="AN283" s="233"/>
      <c r="AO283" s="233"/>
      <c r="AP283" s="233"/>
      <c r="AQ283" s="233"/>
      <c r="AR283" s="233"/>
      <c r="AS283" s="233"/>
      <c r="AT283" s="233"/>
      <c r="AU283" s="233"/>
      <c r="AV283" s="233"/>
      <c r="AW283" s="233"/>
      <c r="AX283" s="233"/>
      <c r="AY283" s="233"/>
      <c r="AZ283" s="233"/>
      <c r="BA283" s="233"/>
      <c r="BB283" s="233"/>
      <c r="BC283" s="233"/>
      <c r="BD283" s="233"/>
      <c r="BE283" s="233"/>
      <c r="BF283" s="233"/>
      <c r="BG283" s="233"/>
      <c r="BH283" s="233"/>
      <c r="BI283" s="233"/>
      <c r="BJ283" s="233"/>
      <c r="BK283" s="233"/>
      <c r="BL283" s="233"/>
      <c r="BM283" s="233"/>
    </row>
    <row r="284" spans="11:65" s="201" customFormat="1" x14ac:dyDescent="0.25">
      <c r="K284" s="200"/>
      <c r="L284" s="196"/>
      <c r="M284" s="197"/>
      <c r="N284" s="197"/>
      <c r="O284" s="197"/>
      <c r="P284" s="197"/>
      <c r="Q284" s="197"/>
      <c r="R284" s="197"/>
      <c r="S284" s="197"/>
      <c r="T284" s="197"/>
      <c r="V284" s="233"/>
      <c r="W284" s="197"/>
      <c r="X284" s="197"/>
      <c r="Y284" s="197"/>
      <c r="Z284" s="197"/>
      <c r="AA284" s="197"/>
      <c r="AB284" s="197"/>
      <c r="AC284" s="197"/>
      <c r="AD284" s="197"/>
      <c r="AE284" s="233"/>
      <c r="AF284" s="233"/>
      <c r="AG284" s="233"/>
      <c r="AH284" s="233"/>
      <c r="AI284" s="233"/>
      <c r="AJ284" s="233"/>
      <c r="AK284" s="233"/>
      <c r="AL284" s="233"/>
      <c r="AM284" s="233"/>
      <c r="AN284" s="233"/>
      <c r="AO284" s="233"/>
      <c r="AP284" s="233"/>
      <c r="AQ284" s="233"/>
      <c r="AR284" s="233"/>
      <c r="AS284" s="233"/>
      <c r="AT284" s="233"/>
      <c r="AU284" s="233"/>
      <c r="AV284" s="233"/>
      <c r="AW284" s="233"/>
      <c r="AX284" s="233"/>
      <c r="AY284" s="233"/>
      <c r="AZ284" s="233"/>
      <c r="BA284" s="233"/>
      <c r="BB284" s="233"/>
      <c r="BC284" s="233"/>
      <c r="BD284" s="233"/>
      <c r="BE284" s="233"/>
      <c r="BF284" s="233"/>
      <c r="BG284" s="233"/>
      <c r="BH284" s="233"/>
      <c r="BI284" s="233"/>
      <c r="BJ284" s="233"/>
      <c r="BK284" s="233"/>
      <c r="BL284" s="233"/>
      <c r="BM284" s="233"/>
    </row>
    <row r="285" spans="11:65" s="201" customFormat="1" x14ac:dyDescent="0.25">
      <c r="K285" s="200"/>
      <c r="L285" s="196"/>
      <c r="M285" s="197"/>
      <c r="N285" s="197"/>
      <c r="O285" s="197"/>
      <c r="P285" s="197"/>
      <c r="Q285" s="197"/>
      <c r="R285" s="197"/>
      <c r="S285" s="197"/>
      <c r="T285" s="197"/>
      <c r="V285" s="233"/>
      <c r="W285" s="197"/>
      <c r="X285" s="197"/>
      <c r="Y285" s="197"/>
      <c r="Z285" s="197"/>
      <c r="AA285" s="197"/>
      <c r="AB285" s="197"/>
      <c r="AC285" s="197"/>
      <c r="AD285" s="197"/>
      <c r="AE285" s="233"/>
      <c r="AF285" s="233"/>
      <c r="AG285" s="233"/>
      <c r="AH285" s="233"/>
      <c r="AI285" s="233"/>
      <c r="AJ285" s="233"/>
      <c r="AK285" s="233"/>
      <c r="AL285" s="233"/>
      <c r="AM285" s="233"/>
      <c r="AN285" s="233"/>
      <c r="AO285" s="233"/>
      <c r="AP285" s="233"/>
      <c r="AQ285" s="233"/>
      <c r="AR285" s="233"/>
      <c r="AS285" s="233"/>
      <c r="AT285" s="233"/>
      <c r="AU285" s="233"/>
      <c r="AV285" s="233"/>
      <c r="AW285" s="233"/>
      <c r="AX285" s="233"/>
      <c r="AY285" s="233"/>
      <c r="AZ285" s="233"/>
      <c r="BA285" s="233"/>
      <c r="BB285" s="233"/>
      <c r="BC285" s="233"/>
      <c r="BD285" s="233"/>
      <c r="BE285" s="233"/>
      <c r="BF285" s="233"/>
      <c r="BG285" s="233"/>
      <c r="BH285" s="233"/>
      <c r="BI285" s="233"/>
      <c r="BJ285" s="233"/>
      <c r="BK285" s="233"/>
      <c r="BL285" s="233"/>
      <c r="BM285" s="233"/>
    </row>
    <row r="286" spans="11:65" s="201" customFormat="1" x14ac:dyDescent="0.25">
      <c r="K286" s="200"/>
      <c r="L286" s="196"/>
      <c r="M286" s="197"/>
      <c r="N286" s="197"/>
      <c r="O286" s="197"/>
      <c r="P286" s="197"/>
      <c r="Q286" s="197"/>
      <c r="R286" s="197"/>
      <c r="S286" s="197"/>
      <c r="T286" s="197"/>
      <c r="V286" s="233"/>
      <c r="W286" s="197"/>
      <c r="X286" s="197"/>
      <c r="Y286" s="197"/>
      <c r="Z286" s="197"/>
      <c r="AA286" s="197"/>
      <c r="AB286" s="197"/>
      <c r="AC286" s="197"/>
      <c r="AD286" s="197"/>
      <c r="AE286" s="233"/>
      <c r="AF286" s="233"/>
      <c r="AG286" s="233"/>
      <c r="AH286" s="233"/>
      <c r="AI286" s="233"/>
      <c r="AJ286" s="233"/>
      <c r="AK286" s="233"/>
      <c r="AL286" s="233"/>
      <c r="AM286" s="233"/>
      <c r="AN286" s="233"/>
      <c r="AO286" s="233"/>
      <c r="AP286" s="233"/>
      <c r="AQ286" s="233"/>
      <c r="AR286" s="233"/>
      <c r="AS286" s="233"/>
      <c r="AT286" s="233"/>
      <c r="AU286" s="233"/>
      <c r="AV286" s="233"/>
      <c r="AW286" s="233"/>
      <c r="AX286" s="233"/>
      <c r="AY286" s="233"/>
      <c r="AZ286" s="233"/>
      <c r="BA286" s="233"/>
      <c r="BB286" s="233"/>
      <c r="BC286" s="233"/>
      <c r="BD286" s="233"/>
      <c r="BE286" s="233"/>
      <c r="BF286" s="233"/>
      <c r="BG286" s="233"/>
      <c r="BH286" s="233"/>
      <c r="BI286" s="233"/>
      <c r="BJ286" s="233"/>
      <c r="BK286" s="233"/>
      <c r="BL286" s="233"/>
      <c r="BM286" s="233"/>
    </row>
    <row r="287" spans="11:65" s="201" customFormat="1" x14ac:dyDescent="0.25">
      <c r="K287" s="200"/>
      <c r="L287" s="196"/>
      <c r="M287" s="197"/>
      <c r="N287" s="197"/>
      <c r="O287" s="197"/>
      <c r="P287" s="197"/>
      <c r="Q287" s="197"/>
      <c r="R287" s="197"/>
      <c r="S287" s="197"/>
      <c r="T287" s="197"/>
      <c r="V287" s="233"/>
      <c r="W287" s="197"/>
      <c r="X287" s="197"/>
      <c r="Y287" s="197"/>
      <c r="Z287" s="197"/>
      <c r="AA287" s="197"/>
      <c r="AB287" s="197"/>
      <c r="AC287" s="197"/>
      <c r="AD287" s="197"/>
      <c r="AE287" s="233"/>
      <c r="AF287" s="233"/>
      <c r="AG287" s="233"/>
      <c r="AH287" s="233"/>
      <c r="AI287" s="233"/>
      <c r="AJ287" s="233"/>
      <c r="AK287" s="233"/>
      <c r="AL287" s="233"/>
      <c r="AM287" s="233"/>
      <c r="AN287" s="233"/>
      <c r="AO287" s="233"/>
      <c r="AP287" s="233"/>
      <c r="AQ287" s="233"/>
      <c r="AR287" s="233"/>
      <c r="AS287" s="233"/>
      <c r="AT287" s="233"/>
      <c r="AU287" s="233"/>
      <c r="AV287" s="233"/>
      <c r="AW287" s="233"/>
      <c r="AX287" s="233"/>
      <c r="AY287" s="233"/>
      <c r="AZ287" s="233"/>
      <c r="BA287" s="233"/>
      <c r="BB287" s="233"/>
      <c r="BC287" s="233"/>
      <c r="BD287" s="233"/>
      <c r="BE287" s="233"/>
      <c r="BF287" s="233"/>
      <c r="BG287" s="233"/>
      <c r="BH287" s="233"/>
      <c r="BI287" s="233"/>
      <c r="BJ287" s="233"/>
      <c r="BK287" s="233"/>
      <c r="BL287" s="233"/>
      <c r="BM287" s="233"/>
    </row>
    <row r="288" spans="11:65" s="201" customFormat="1" x14ac:dyDescent="0.25">
      <c r="K288" s="200"/>
      <c r="L288" s="196"/>
      <c r="M288" s="197"/>
      <c r="N288" s="197"/>
      <c r="O288" s="197"/>
      <c r="P288" s="197"/>
      <c r="Q288" s="197"/>
      <c r="R288" s="197"/>
      <c r="S288" s="197"/>
      <c r="T288" s="197"/>
      <c r="V288" s="233"/>
      <c r="W288" s="197"/>
      <c r="X288" s="197"/>
      <c r="Y288" s="197"/>
      <c r="Z288" s="197"/>
      <c r="AA288" s="197"/>
      <c r="AB288" s="197"/>
      <c r="AC288" s="197"/>
      <c r="AD288" s="197"/>
      <c r="AE288" s="233"/>
      <c r="AF288" s="233"/>
      <c r="AG288" s="233"/>
      <c r="AH288" s="233"/>
      <c r="AI288" s="233"/>
      <c r="AJ288" s="233"/>
      <c r="AK288" s="233"/>
      <c r="AL288" s="233"/>
      <c r="AM288" s="233"/>
      <c r="AN288" s="233"/>
      <c r="AO288" s="233"/>
      <c r="AP288" s="233"/>
      <c r="AQ288" s="233"/>
      <c r="AR288" s="233"/>
      <c r="AS288" s="233"/>
      <c r="AT288" s="233"/>
      <c r="AU288" s="233"/>
      <c r="AV288" s="233"/>
      <c r="AW288" s="233"/>
      <c r="AX288" s="233"/>
      <c r="AY288" s="233"/>
      <c r="AZ288" s="233"/>
      <c r="BA288" s="233"/>
      <c r="BB288" s="233"/>
      <c r="BC288" s="233"/>
      <c r="BD288" s="233"/>
      <c r="BE288" s="233"/>
      <c r="BF288" s="233"/>
      <c r="BG288" s="233"/>
      <c r="BH288" s="233"/>
      <c r="BI288" s="233"/>
      <c r="BJ288" s="233"/>
      <c r="BK288" s="233"/>
      <c r="BL288" s="233"/>
      <c r="BM288" s="233"/>
    </row>
    <row r="289" spans="11:65" s="201" customFormat="1" x14ac:dyDescent="0.25">
      <c r="K289" s="200"/>
      <c r="L289" s="196"/>
      <c r="M289" s="197"/>
      <c r="N289" s="197"/>
      <c r="O289" s="197"/>
      <c r="P289" s="197"/>
      <c r="Q289" s="197"/>
      <c r="R289" s="197"/>
      <c r="S289" s="197"/>
      <c r="T289" s="197"/>
      <c r="V289" s="233"/>
      <c r="W289" s="197"/>
      <c r="X289" s="197"/>
      <c r="Y289" s="197"/>
      <c r="Z289" s="197"/>
      <c r="AA289" s="197"/>
      <c r="AB289" s="197"/>
      <c r="AC289" s="197"/>
      <c r="AD289" s="197"/>
      <c r="AE289" s="233"/>
      <c r="AF289" s="233"/>
      <c r="AG289" s="233"/>
      <c r="AH289" s="233"/>
      <c r="AI289" s="233"/>
      <c r="AJ289" s="233"/>
      <c r="AK289" s="233"/>
      <c r="AL289" s="233"/>
      <c r="AM289" s="233"/>
      <c r="AN289" s="233"/>
      <c r="AO289" s="233"/>
      <c r="AP289" s="233"/>
      <c r="AQ289" s="233"/>
      <c r="AR289" s="233"/>
      <c r="AS289" s="233"/>
      <c r="AT289" s="233"/>
      <c r="AU289" s="233"/>
      <c r="AV289" s="233"/>
      <c r="AW289" s="233"/>
      <c r="AX289" s="233"/>
      <c r="AY289" s="233"/>
      <c r="AZ289" s="233"/>
      <c r="BA289" s="233"/>
      <c r="BB289" s="233"/>
      <c r="BC289" s="233"/>
      <c r="BD289" s="233"/>
      <c r="BE289" s="233"/>
      <c r="BF289" s="233"/>
      <c r="BG289" s="233"/>
      <c r="BH289" s="233"/>
      <c r="BI289" s="233"/>
      <c r="BJ289" s="233"/>
      <c r="BK289" s="233"/>
      <c r="BL289" s="233"/>
      <c r="BM289" s="233"/>
    </row>
    <row r="290" spans="11:65" s="201" customFormat="1" x14ac:dyDescent="0.25">
      <c r="K290" s="200"/>
      <c r="L290" s="196"/>
      <c r="M290" s="197"/>
      <c r="N290" s="197"/>
      <c r="O290" s="197"/>
      <c r="P290" s="197"/>
      <c r="Q290" s="197"/>
      <c r="R290" s="197"/>
      <c r="S290" s="197"/>
      <c r="T290" s="197"/>
      <c r="V290" s="233"/>
      <c r="W290" s="197"/>
      <c r="X290" s="197"/>
      <c r="Y290" s="197"/>
      <c r="Z290" s="197"/>
      <c r="AA290" s="197"/>
      <c r="AB290" s="197"/>
      <c r="AC290" s="197"/>
      <c r="AD290" s="197"/>
      <c r="AE290" s="233"/>
      <c r="AF290" s="233"/>
      <c r="AG290" s="233"/>
      <c r="AH290" s="233"/>
      <c r="AI290" s="233"/>
      <c r="AJ290" s="233"/>
      <c r="AK290" s="233"/>
      <c r="AL290" s="233"/>
      <c r="AM290" s="233"/>
      <c r="AN290" s="233"/>
      <c r="AO290" s="233"/>
      <c r="AP290" s="233"/>
      <c r="AQ290" s="233"/>
      <c r="AR290" s="233"/>
      <c r="AS290" s="233"/>
      <c r="AT290" s="233"/>
      <c r="AU290" s="233"/>
      <c r="AV290" s="233"/>
      <c r="AW290" s="233"/>
      <c r="AX290" s="233"/>
      <c r="AY290" s="233"/>
      <c r="AZ290" s="233"/>
      <c r="BA290" s="233"/>
      <c r="BB290" s="233"/>
      <c r="BC290" s="233"/>
      <c r="BD290" s="233"/>
      <c r="BE290" s="233"/>
      <c r="BF290" s="233"/>
      <c r="BG290" s="233"/>
      <c r="BH290" s="233"/>
      <c r="BI290" s="233"/>
      <c r="BJ290" s="233"/>
      <c r="BK290" s="233"/>
      <c r="BL290" s="233"/>
      <c r="BM290" s="233"/>
    </row>
    <row r="291" spans="11:65" s="201" customFormat="1" x14ac:dyDescent="0.25">
      <c r="K291" s="200"/>
      <c r="L291" s="196"/>
      <c r="M291" s="197"/>
      <c r="N291" s="197"/>
      <c r="O291" s="197"/>
      <c r="P291" s="197"/>
      <c r="Q291" s="197"/>
      <c r="R291" s="197"/>
      <c r="S291" s="197"/>
      <c r="T291" s="197"/>
      <c r="V291" s="233"/>
      <c r="W291" s="197"/>
      <c r="X291" s="197"/>
      <c r="Y291" s="197"/>
      <c r="Z291" s="197"/>
      <c r="AA291" s="197"/>
      <c r="AB291" s="197"/>
      <c r="AC291" s="197"/>
      <c r="AD291" s="197"/>
      <c r="AE291" s="233"/>
      <c r="AF291" s="233"/>
      <c r="AG291" s="233"/>
      <c r="AH291" s="233"/>
      <c r="AI291" s="233"/>
      <c r="AJ291" s="233"/>
      <c r="AK291" s="233"/>
      <c r="AL291" s="233"/>
      <c r="AM291" s="233"/>
      <c r="AN291" s="233"/>
      <c r="AO291" s="233"/>
      <c r="AP291" s="233"/>
      <c r="AQ291" s="233"/>
      <c r="AR291" s="233"/>
      <c r="AS291" s="233"/>
      <c r="AT291" s="233"/>
      <c r="AU291" s="233"/>
      <c r="AV291" s="233"/>
      <c r="AW291" s="233"/>
      <c r="AX291" s="233"/>
      <c r="AY291" s="233"/>
      <c r="AZ291" s="233"/>
      <c r="BA291" s="233"/>
      <c r="BB291" s="233"/>
      <c r="BC291" s="233"/>
      <c r="BD291" s="233"/>
      <c r="BE291" s="233"/>
      <c r="BF291" s="233"/>
      <c r="BG291" s="233"/>
      <c r="BH291" s="233"/>
      <c r="BI291" s="233"/>
      <c r="BJ291" s="233"/>
      <c r="BK291" s="233"/>
      <c r="BL291" s="233"/>
      <c r="BM291" s="233"/>
    </row>
    <row r="292" spans="11:65" s="201" customFormat="1" x14ac:dyDescent="0.25">
      <c r="K292" s="200"/>
      <c r="L292" s="196"/>
      <c r="M292" s="197"/>
      <c r="N292" s="197"/>
      <c r="O292" s="197"/>
      <c r="P292" s="197"/>
      <c r="Q292" s="197"/>
      <c r="R292" s="197"/>
      <c r="S292" s="197"/>
      <c r="T292" s="197"/>
      <c r="V292" s="233"/>
      <c r="W292" s="197"/>
      <c r="X292" s="197"/>
      <c r="Y292" s="197"/>
      <c r="Z292" s="197"/>
      <c r="AA292" s="197"/>
      <c r="AB292" s="197"/>
      <c r="AC292" s="197"/>
      <c r="AD292" s="197"/>
      <c r="AE292" s="233"/>
      <c r="AF292" s="233"/>
      <c r="AG292" s="233"/>
      <c r="AH292" s="233"/>
      <c r="AI292" s="233"/>
      <c r="AJ292" s="233"/>
      <c r="AK292" s="233"/>
      <c r="AL292" s="233"/>
      <c r="AM292" s="233"/>
      <c r="AN292" s="233"/>
      <c r="AO292" s="233"/>
      <c r="AP292" s="233"/>
      <c r="AQ292" s="233"/>
      <c r="AR292" s="233"/>
      <c r="AS292" s="233"/>
      <c r="AT292" s="233"/>
      <c r="AU292" s="233"/>
      <c r="AV292" s="233"/>
      <c r="AW292" s="233"/>
      <c r="AX292" s="233"/>
      <c r="AY292" s="233"/>
      <c r="AZ292" s="233"/>
      <c r="BA292" s="233"/>
      <c r="BB292" s="233"/>
      <c r="BC292" s="233"/>
      <c r="BD292" s="233"/>
      <c r="BE292" s="233"/>
      <c r="BF292" s="233"/>
      <c r="BG292" s="233"/>
      <c r="BH292" s="233"/>
      <c r="BI292" s="233"/>
      <c r="BJ292" s="233"/>
      <c r="BK292" s="233"/>
      <c r="BL292" s="233"/>
      <c r="BM292" s="233"/>
    </row>
    <row r="293" spans="11:65" s="201" customFormat="1" x14ac:dyDescent="0.25">
      <c r="K293" s="200"/>
      <c r="L293" s="196"/>
      <c r="M293" s="197"/>
      <c r="N293" s="197"/>
      <c r="O293" s="197"/>
      <c r="P293" s="197"/>
      <c r="Q293" s="197"/>
      <c r="R293" s="197"/>
      <c r="S293" s="197"/>
      <c r="T293" s="197"/>
      <c r="V293" s="233"/>
      <c r="W293" s="197"/>
      <c r="X293" s="197"/>
      <c r="Y293" s="197"/>
      <c r="Z293" s="197"/>
      <c r="AA293" s="197"/>
      <c r="AB293" s="197"/>
      <c r="AC293" s="197"/>
      <c r="AD293" s="197"/>
      <c r="AE293" s="233"/>
      <c r="AF293" s="233"/>
      <c r="AG293" s="233"/>
      <c r="AH293" s="233"/>
      <c r="AI293" s="233"/>
      <c r="AJ293" s="233"/>
      <c r="AK293" s="233"/>
      <c r="AL293" s="233"/>
      <c r="AM293" s="233"/>
      <c r="AN293" s="233"/>
      <c r="AO293" s="233"/>
      <c r="AP293" s="233"/>
      <c r="AQ293" s="233"/>
      <c r="AR293" s="233"/>
      <c r="AS293" s="233"/>
      <c r="AT293" s="233"/>
      <c r="AU293" s="233"/>
      <c r="AV293" s="233"/>
      <c r="AW293" s="233"/>
      <c r="AX293" s="233"/>
      <c r="AY293" s="233"/>
      <c r="AZ293" s="233"/>
      <c r="BA293" s="233"/>
      <c r="BB293" s="233"/>
      <c r="BC293" s="233"/>
      <c r="BD293" s="233"/>
      <c r="BE293" s="233"/>
      <c r="BF293" s="233"/>
      <c r="BG293" s="233"/>
      <c r="BH293" s="233"/>
      <c r="BI293" s="233"/>
      <c r="BJ293" s="233"/>
      <c r="BK293" s="233"/>
      <c r="BL293" s="233"/>
      <c r="BM293" s="233"/>
    </row>
    <row r="294" spans="11:65" s="201" customFormat="1" x14ac:dyDescent="0.25">
      <c r="K294" s="200"/>
      <c r="L294" s="196"/>
      <c r="M294" s="197"/>
      <c r="N294" s="197"/>
      <c r="O294" s="197"/>
      <c r="P294" s="197"/>
      <c r="Q294" s="197"/>
      <c r="R294" s="197"/>
      <c r="S294" s="197"/>
      <c r="T294" s="197"/>
      <c r="V294" s="233"/>
      <c r="W294" s="197"/>
      <c r="X294" s="197"/>
      <c r="Y294" s="197"/>
      <c r="Z294" s="197"/>
      <c r="AA294" s="197"/>
      <c r="AB294" s="197"/>
      <c r="AC294" s="197"/>
      <c r="AD294" s="197"/>
      <c r="AE294" s="233"/>
      <c r="AF294" s="233"/>
      <c r="AG294" s="233"/>
      <c r="AH294" s="233"/>
      <c r="AI294" s="233"/>
      <c r="AJ294" s="233"/>
      <c r="AK294" s="233"/>
      <c r="AL294" s="233"/>
      <c r="AM294" s="233"/>
      <c r="AN294" s="233"/>
      <c r="AO294" s="233"/>
      <c r="AP294" s="233"/>
      <c r="AQ294" s="233"/>
      <c r="AR294" s="233"/>
      <c r="AS294" s="233"/>
      <c r="AT294" s="233"/>
      <c r="AU294" s="233"/>
      <c r="AV294" s="233"/>
      <c r="AW294" s="233"/>
      <c r="AX294" s="233"/>
      <c r="AY294" s="233"/>
      <c r="AZ294" s="233"/>
      <c r="BA294" s="233"/>
      <c r="BB294" s="233"/>
      <c r="BC294" s="233"/>
      <c r="BD294" s="233"/>
      <c r="BE294" s="233"/>
      <c r="BF294" s="233"/>
      <c r="BG294" s="233"/>
      <c r="BH294" s="233"/>
      <c r="BI294" s="233"/>
      <c r="BJ294" s="233"/>
      <c r="BK294" s="233"/>
      <c r="BL294" s="233"/>
      <c r="BM294" s="233"/>
    </row>
    <row r="295" spans="11:65" s="201" customFormat="1" x14ac:dyDescent="0.25">
      <c r="K295" s="200"/>
      <c r="L295" s="196"/>
      <c r="M295" s="197"/>
      <c r="N295" s="197"/>
      <c r="O295" s="197"/>
      <c r="P295" s="197"/>
      <c r="Q295" s="197"/>
      <c r="R295" s="197"/>
      <c r="S295" s="197"/>
      <c r="T295" s="197"/>
      <c r="V295" s="233"/>
      <c r="W295" s="197"/>
      <c r="X295" s="197"/>
      <c r="Y295" s="197"/>
      <c r="Z295" s="197"/>
      <c r="AA295" s="197"/>
      <c r="AB295" s="197"/>
      <c r="AC295" s="197"/>
      <c r="AD295" s="197"/>
      <c r="AE295" s="233"/>
      <c r="AF295" s="233"/>
      <c r="AG295" s="233"/>
      <c r="AH295" s="233"/>
      <c r="AI295" s="233"/>
      <c r="AJ295" s="233"/>
      <c r="AK295" s="233"/>
      <c r="AL295" s="233"/>
      <c r="AM295" s="233"/>
      <c r="AN295" s="233"/>
      <c r="AO295" s="233"/>
      <c r="AP295" s="233"/>
      <c r="AQ295" s="233"/>
      <c r="AR295" s="233"/>
      <c r="AS295" s="233"/>
      <c r="AT295" s="233"/>
      <c r="AU295" s="233"/>
      <c r="AV295" s="233"/>
      <c r="AW295" s="233"/>
      <c r="AX295" s="233"/>
      <c r="AY295" s="233"/>
      <c r="AZ295" s="233"/>
      <c r="BA295" s="233"/>
      <c r="BB295" s="233"/>
      <c r="BC295" s="233"/>
      <c r="BD295" s="233"/>
      <c r="BE295" s="233"/>
      <c r="BF295" s="233"/>
      <c r="BG295" s="233"/>
      <c r="BH295" s="233"/>
      <c r="BI295" s="233"/>
      <c r="BJ295" s="233"/>
      <c r="BK295" s="233"/>
      <c r="BL295" s="233"/>
      <c r="BM295" s="233"/>
    </row>
  </sheetData>
  <sheetProtection algorithmName="SHA-512" hashValue="EvLYvM+IH49ubV/3qCT8LNLHNs+Mu3mi2B8zUGpY3pDbCanmvEzDiNSKQ2yRugsGiBohtvUz7zI092/u06eqLw==" saltValue="w8VLjFb9DmJKW4u1QAJj4g==" spinCount="100000" sheet="1" objects="1" scenarios="1" insertColumns="0" insertRows="0"/>
  <sortState xmlns:xlrd2="http://schemas.microsoft.com/office/spreadsheetml/2017/richdata2" ref="A10:T118">
    <sortCondition ref="A10:A118"/>
  </sortState>
  <mergeCells count="7">
    <mergeCell ref="B7:J7"/>
    <mergeCell ref="A1:J1"/>
    <mergeCell ref="A2:J2"/>
    <mergeCell ref="A3:J3"/>
    <mergeCell ref="A4:J4"/>
    <mergeCell ref="A5:J5"/>
    <mergeCell ref="B6:J6"/>
  </mergeCells>
  <phoneticPr fontId="42" type="noConversion"/>
  <dataValidations count="8">
    <dataValidation type="whole" allowBlank="1" showInputMessage="1" showErrorMessage="1" sqref="I9:P9 E9:F9 P100 E99:O100 E11:P98 E101:P118" xr:uid="{00000000-0002-0000-0100-000000000000}">
      <formula1>0</formula1>
      <formula2>100</formula2>
    </dataValidation>
    <dataValidation type="list" allowBlank="1" showInputMessage="1" showErrorMessage="1" sqref="A9:A17" xr:uid="{00000000-0002-0000-0100-000001000000}">
      <formula1>$A$133:$A$152</formula1>
    </dataValidation>
    <dataValidation type="list" allowBlank="1" showInputMessage="1" showErrorMessage="1" sqref="R9:S9 S11:S14 R10:R14 R15:S118" xr:uid="{00000000-0002-0000-0100-000002000000}">
      <formula1>$Z$2:$AQ$2</formula1>
    </dataValidation>
    <dataValidation type="list" allowBlank="1" showInputMessage="1" showErrorMessage="1" sqref="A40:A52 A119 A67:A75" xr:uid="{00000000-0002-0000-0100-000003000000}">
      <formula1>$A$134:$A$153</formula1>
    </dataValidation>
    <dataValidation type="list" allowBlank="1" showInputMessage="1" showErrorMessage="1" sqref="A76:A83" xr:uid="{00000000-0002-0000-0100-000004000000}">
      <formula1>$A$120:$A$139</formula1>
    </dataValidation>
    <dataValidation type="list" allowBlank="1" showInputMessage="1" showErrorMessage="1" sqref="A18:A52" xr:uid="{00000000-0002-0000-0100-000005000000}">
      <formula1>$A$119:$A$127</formula1>
    </dataValidation>
    <dataValidation type="list" allowBlank="1" showInputMessage="1" showErrorMessage="1" sqref="A84:A118" xr:uid="{00000000-0002-0000-0100-000006000000}">
      <formula1>#REF!</formula1>
    </dataValidation>
    <dataValidation type="list" allowBlank="1" showInputMessage="1" showErrorMessage="1" sqref="A53:A66" xr:uid="{00000000-0002-0000-0100-000007000000}">
      <formula1>$A$118:$A$124</formula1>
    </dataValidation>
  </dataValidations>
  <pageMargins left="0.82677165354330717" right="0.15748031496062992" top="0.55118110236220474" bottom="0.74803149606299213" header="0.31496062992125984" footer="0.31496062992125984"/>
  <pageSetup scale="98"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404"/>
  <sheetViews>
    <sheetView workbookViewId="0">
      <selection activeCell="H6" sqref="H6"/>
    </sheetView>
  </sheetViews>
  <sheetFormatPr baseColWidth="10" defaultRowHeight="15" x14ac:dyDescent="0.25"/>
  <cols>
    <col min="1" max="1" width="2.5703125" style="18" customWidth="1"/>
    <col min="2" max="6" width="4.28515625" hidden="1" customWidth="1"/>
    <col min="7" max="7" width="18.85546875" style="230" bestFit="1" customWidth="1"/>
    <col min="8" max="8" width="42.85546875" style="230" customWidth="1"/>
    <col min="9" max="9" width="33.85546875" style="230" customWidth="1"/>
    <col min="10" max="10" width="12.140625" style="230" bestFit="1" customWidth="1"/>
    <col min="11" max="11" width="16.42578125" style="230" customWidth="1"/>
    <col min="12" max="12" width="10.140625" style="230" customWidth="1"/>
    <col min="13" max="13" width="14" style="231" customWidth="1"/>
    <col min="14" max="14" width="15.42578125" style="230" customWidth="1"/>
    <col min="15" max="15" width="13.7109375" style="230" customWidth="1"/>
    <col min="16" max="16" width="22.42578125" style="230" customWidth="1"/>
    <col min="17" max="45" width="11.42578125" style="18"/>
  </cols>
  <sheetData>
    <row r="1" spans="2:23" s="18" customFormat="1" ht="15.75" x14ac:dyDescent="0.25">
      <c r="G1" s="210"/>
      <c r="H1" s="210"/>
      <c r="I1" s="211"/>
      <c r="J1" s="211"/>
      <c r="K1" s="211"/>
      <c r="L1" s="211"/>
      <c r="M1" s="212"/>
      <c r="N1" s="211"/>
      <c r="O1" s="211"/>
      <c r="P1" s="211"/>
      <c r="Q1" s="204" t="s">
        <v>457</v>
      </c>
      <c r="R1" s="213"/>
    </row>
    <row r="2" spans="2:23" s="18" customFormat="1" ht="15.75" x14ac:dyDescent="0.25">
      <c r="G2" s="598" t="s">
        <v>444</v>
      </c>
      <c r="H2" s="598"/>
      <c r="I2" s="598"/>
      <c r="J2" s="598"/>
      <c r="K2" s="598"/>
      <c r="L2" s="598"/>
      <c r="M2" s="598"/>
      <c r="N2" s="598"/>
      <c r="O2" s="598"/>
      <c r="P2" s="598"/>
      <c r="Q2" s="598"/>
      <c r="R2" s="598"/>
      <c r="S2" s="215"/>
      <c r="T2" s="216"/>
      <c r="U2" s="217" t="s">
        <v>456</v>
      </c>
      <c r="V2" s="216"/>
      <c r="W2" s="218"/>
    </row>
    <row r="3" spans="2:23" s="18" customFormat="1" x14ac:dyDescent="0.25">
      <c r="G3" s="599" t="s">
        <v>445</v>
      </c>
      <c r="H3" s="599"/>
      <c r="I3" s="599"/>
      <c r="J3" s="599"/>
      <c r="K3" s="599"/>
      <c r="L3" s="599"/>
      <c r="M3" s="599"/>
      <c r="N3" s="599"/>
      <c r="O3" s="599"/>
      <c r="P3" s="599"/>
      <c r="Q3" s="599"/>
      <c r="R3" s="599"/>
      <c r="S3" s="215"/>
      <c r="T3" s="216"/>
      <c r="U3" s="217" t="s">
        <v>31</v>
      </c>
      <c r="V3" s="216"/>
      <c r="W3" s="218"/>
    </row>
    <row r="4" spans="2:23" s="18" customFormat="1" x14ac:dyDescent="0.2">
      <c r="G4" s="600" t="s">
        <v>1099</v>
      </c>
      <c r="H4" s="600"/>
      <c r="I4" s="600"/>
      <c r="J4" s="600"/>
      <c r="K4" s="600"/>
      <c r="L4" s="600"/>
      <c r="M4" s="600"/>
      <c r="N4" s="600"/>
      <c r="O4" s="600"/>
      <c r="P4" s="600"/>
      <c r="Q4" s="600"/>
      <c r="R4" s="600"/>
      <c r="S4" s="215"/>
      <c r="T4" s="216"/>
      <c r="U4" s="217" t="s">
        <v>320</v>
      </c>
      <c r="V4" s="216"/>
      <c r="W4" s="218"/>
    </row>
    <row r="5" spans="2:23" s="18" customFormat="1" x14ac:dyDescent="0.25">
      <c r="I5" s="214"/>
      <c r="J5" s="214"/>
      <c r="K5" s="243"/>
      <c r="L5" s="597" t="e">
        <f>+#REF!</f>
        <v>#REF!</v>
      </c>
      <c r="M5" s="597"/>
      <c r="N5" s="214"/>
      <c r="O5" s="214"/>
      <c r="P5" s="214"/>
      <c r="Q5" s="214"/>
      <c r="R5" s="214"/>
      <c r="S5" s="215"/>
      <c r="T5" s="216"/>
      <c r="U5" s="216"/>
      <c r="V5" s="216"/>
      <c r="W5" s="218"/>
    </row>
    <row r="6" spans="2:23" s="18" customFormat="1" x14ac:dyDescent="0.25">
      <c r="G6" s="242" t="s">
        <v>1098</v>
      </c>
      <c r="H6" s="242"/>
      <c r="I6" s="596" t="e">
        <f>+#REF!</f>
        <v>#REF!</v>
      </c>
      <c r="J6" s="596"/>
      <c r="K6" s="596"/>
      <c r="L6" s="596"/>
      <c r="M6" s="596"/>
      <c r="N6" s="596"/>
      <c r="O6" s="596"/>
      <c r="P6" s="596"/>
      <c r="Q6" s="204"/>
      <c r="R6" s="213"/>
    </row>
    <row r="7" spans="2:23" ht="25.5" customHeight="1" x14ac:dyDescent="0.2">
      <c r="B7" s="219" t="s">
        <v>1138</v>
      </c>
      <c r="C7" s="220" t="s">
        <v>1139</v>
      </c>
      <c r="D7" s="220" t="s">
        <v>1140</v>
      </c>
      <c r="E7" s="220" t="s">
        <v>1141</v>
      </c>
      <c r="F7" s="221" t="s">
        <v>1142</v>
      </c>
      <c r="G7" s="238" t="s">
        <v>1143</v>
      </c>
      <c r="H7" s="238" t="s">
        <v>1469</v>
      </c>
      <c r="I7" s="240" t="s">
        <v>0</v>
      </c>
      <c r="J7" s="240" t="s">
        <v>1470</v>
      </c>
      <c r="K7" s="240" t="s">
        <v>1</v>
      </c>
      <c r="L7" s="240" t="s">
        <v>46</v>
      </c>
      <c r="M7" s="241" t="s">
        <v>2</v>
      </c>
      <c r="N7" s="240" t="s">
        <v>3</v>
      </c>
      <c r="O7" s="240" t="s">
        <v>1096</v>
      </c>
      <c r="P7" s="240" t="s">
        <v>47</v>
      </c>
      <c r="Q7" s="213"/>
      <c r="R7" s="213"/>
    </row>
    <row r="8" spans="2:23" ht="12.75" x14ac:dyDescent="0.2">
      <c r="B8" s="222" t="e">
        <f>IF(Tabla1[[#This Row],[Código_Actividad]]="","",CONCATENATE(Tabla1[[#This Row],[POA]],".",Tabla1[[#This Row],[SRS]],".",Tabla1[[#This Row],[AREA]],".",Tabla1[[#This Row],[TIPO]]))</f>
        <v>#REF!</v>
      </c>
      <c r="C8" s="222" t="e">
        <f>IF(Tabla1[[#This Row],[Código_Actividad]]="","",'[3]Formulario PPGR1'!#REF!)</f>
        <v>#REF!</v>
      </c>
      <c r="D8" s="222" t="e">
        <f>IF(Tabla1[[#This Row],[Código_Actividad]]="","",'[3]Formulario PPGR1'!#REF!)</f>
        <v>#REF!</v>
      </c>
      <c r="E8" s="222" t="e">
        <f>IF(Tabla1[[#This Row],[Código_Actividad]]="","",'[3]Formulario PPGR1'!#REF!)</f>
        <v>#REF!</v>
      </c>
      <c r="F8" s="222" t="e">
        <f>IF(Tabla1[[#This Row],[Código_Actividad]]="","",'[3]Formulario PPGR1'!#REF!)</f>
        <v>#REF!</v>
      </c>
      <c r="G8" s="247" t="s">
        <v>1359</v>
      </c>
      <c r="H8" s="252" t="s">
        <v>1201</v>
      </c>
      <c r="I8" s="224" t="s">
        <v>115</v>
      </c>
      <c r="J8" s="224" t="s">
        <v>1471</v>
      </c>
      <c r="K8" s="224" t="s">
        <v>1091</v>
      </c>
      <c r="L8" s="223">
        <v>500</v>
      </c>
      <c r="M8" s="225">
        <v>3</v>
      </c>
      <c r="N8" s="226">
        <f>+Tabla1[[#This Row],[Cantidad de Insumos]]*Tabla1[[#This Row],[Precio Unitario]]</f>
        <v>1500</v>
      </c>
      <c r="O8" s="227" t="s">
        <v>784</v>
      </c>
      <c r="P8" s="224" t="s">
        <v>1472</v>
      </c>
      <c r="Q8" s="213"/>
      <c r="R8" s="213"/>
    </row>
    <row r="9" spans="2:23" ht="12.75" x14ac:dyDescent="0.2">
      <c r="B9" s="278" t="str">
        <f>IF(Tabla1[[#This Row],[Código_Actividad]]="","",CONCATENATE(Tabla1[[#This Row],[POA]],".",Tabla1[[#This Row],[SRS]],".",Tabla1[[#This Row],[AREA]],".",Tabla1[[#This Row],[TIPO]]))</f>
        <v/>
      </c>
      <c r="C9" s="278" t="str">
        <f>IF(Tabla1[[#This Row],[Código_Actividad]]="","",'[3]Formulario PPGR1'!#REF!)</f>
        <v/>
      </c>
      <c r="D9" s="278" t="str">
        <f>IF(Tabla1[[#This Row],[Código_Actividad]]="","",'[3]Formulario PPGR1'!#REF!)</f>
        <v/>
      </c>
      <c r="E9" s="278" t="str">
        <f>IF(Tabla1[[#This Row],[Código_Actividad]]="","",'[3]Formulario PPGR1'!#REF!)</f>
        <v/>
      </c>
      <c r="F9" s="278" t="str">
        <f>IF(Tabla1[[#This Row],[Código_Actividad]]="","",'[3]Formulario PPGR1'!#REF!)</f>
        <v/>
      </c>
      <c r="G9" s="279"/>
      <c r="H9" s="279"/>
      <c r="I9" s="280" t="s">
        <v>183</v>
      </c>
      <c r="J9" s="280" t="s">
        <v>1473</v>
      </c>
      <c r="K9" s="281" t="s">
        <v>1091</v>
      </c>
      <c r="L9" s="279">
        <v>2</v>
      </c>
      <c r="M9" s="282">
        <v>3500</v>
      </c>
      <c r="N9" s="226">
        <f>+Tabla1[[#This Row],[Cantidad de Insumos]]*Tabla1[[#This Row],[Precio Unitario]]</f>
        <v>7000</v>
      </c>
      <c r="O9" s="283" t="s">
        <v>1474</v>
      </c>
      <c r="P9" s="280" t="s">
        <v>1472</v>
      </c>
      <c r="Q9" s="213"/>
      <c r="R9" s="213"/>
    </row>
    <row r="10" spans="2:23" ht="12.75" x14ac:dyDescent="0.2">
      <c r="B10" s="222" t="e">
        <f>IF(Tabla1[[#This Row],[Código_Actividad]]="","",CONCATENATE(Tabla1[[#This Row],[POA]],".",Tabla1[[#This Row],[SRS]],".",Tabla1[[#This Row],[AREA]],".",Tabla1[[#This Row],[TIPO]]))</f>
        <v>#REF!</v>
      </c>
      <c r="C10" s="222" t="e">
        <f>IF(Tabla1[[#This Row],[Código_Actividad]]="","",'[3]Formulario PPGR1'!#REF!)</f>
        <v>#REF!</v>
      </c>
      <c r="D10" s="222" t="e">
        <f>IF(Tabla1[[#This Row],[Código_Actividad]]="","",'[3]Formulario PPGR1'!#REF!)</f>
        <v>#REF!</v>
      </c>
      <c r="E10" s="222" t="e">
        <f>IF(Tabla1[[#This Row],[Código_Actividad]]="","",'[3]Formulario PPGR1'!#REF!)</f>
        <v>#REF!</v>
      </c>
      <c r="F10" s="222" t="e">
        <f>IF(Tabla1[[#This Row],[Código_Actividad]]="","",'[3]Formulario PPGR1'!#REF!)</f>
        <v>#REF!</v>
      </c>
      <c r="G10" s="247" t="s">
        <v>1360</v>
      </c>
      <c r="H10" s="252" t="s">
        <v>1202</v>
      </c>
      <c r="I10" s="224" t="s">
        <v>1475</v>
      </c>
      <c r="J10" s="224" t="s">
        <v>1476</v>
      </c>
      <c r="K10" s="224" t="s">
        <v>1477</v>
      </c>
      <c r="L10" s="223">
        <v>0.5</v>
      </c>
      <c r="M10" s="225">
        <v>525</v>
      </c>
      <c r="N10" s="226">
        <f>+Tabla1[[#This Row],[Cantidad de Insumos]]*Tabla1[[#This Row],[Precio Unitario]]</f>
        <v>262.5</v>
      </c>
      <c r="O10" s="227" t="s">
        <v>819</v>
      </c>
      <c r="P10" s="224" t="s">
        <v>1472</v>
      </c>
      <c r="Q10" s="213"/>
      <c r="R10" s="213"/>
    </row>
    <row r="11" spans="2:23" ht="12.75" x14ac:dyDescent="0.2">
      <c r="B11" s="278" t="str">
        <f>IF(Tabla1[[#This Row],[Código_Actividad]]="","",CONCATENATE(Tabla1[[#This Row],[POA]],".",Tabla1[[#This Row],[SRS]],".",Tabla1[[#This Row],[AREA]],".",Tabla1[[#This Row],[TIPO]]))</f>
        <v/>
      </c>
      <c r="C11" s="278" t="str">
        <f>IF(Tabla1[[#This Row],[Código_Actividad]]="","",'[3]Formulario PPGR1'!#REF!)</f>
        <v/>
      </c>
      <c r="D11" s="278" t="str">
        <f>IF(Tabla1[[#This Row],[Código_Actividad]]="","",'[3]Formulario PPGR1'!#REF!)</f>
        <v/>
      </c>
      <c r="E11" s="278" t="str">
        <f>IF(Tabla1[[#This Row],[Código_Actividad]]="","",'[3]Formulario PPGR1'!#REF!)</f>
        <v/>
      </c>
      <c r="F11" s="278" t="str">
        <f>IF(Tabla1[[#This Row],[Código_Actividad]]="","",'[3]Formulario PPGR1'!#REF!)</f>
        <v/>
      </c>
      <c r="G11" s="279"/>
      <c r="H11" s="279"/>
      <c r="I11" s="280" t="s">
        <v>914</v>
      </c>
      <c r="J11" s="280" t="s">
        <v>1478</v>
      </c>
      <c r="K11" s="281" t="s">
        <v>1091</v>
      </c>
      <c r="L11" s="279">
        <v>0.5</v>
      </c>
      <c r="M11" s="282">
        <v>2200</v>
      </c>
      <c r="N11" s="226">
        <f>+Tabla1[[#This Row],[Cantidad de Insumos]]*Tabla1[[#This Row],[Precio Unitario]]</f>
        <v>1100</v>
      </c>
      <c r="O11" s="283" t="s">
        <v>1474</v>
      </c>
      <c r="P11" s="280" t="s">
        <v>1472</v>
      </c>
      <c r="Q11" s="213"/>
      <c r="R11" s="213"/>
    </row>
    <row r="12" spans="2:23" ht="38.25" x14ac:dyDescent="0.2">
      <c r="B12" s="222" t="e">
        <f>IF(Tabla1[[#This Row],[Código_Actividad]]="","",CONCATENATE(Tabla1[[#This Row],[POA]],".",Tabla1[[#This Row],[SRS]],".",Tabla1[[#This Row],[AREA]],".",Tabla1[[#This Row],[TIPO]]))</f>
        <v>#REF!</v>
      </c>
      <c r="C12" s="222" t="e">
        <f>IF(Tabla1[[#This Row],[Código_Actividad]]="","",'[3]Formulario PPGR1'!#REF!)</f>
        <v>#REF!</v>
      </c>
      <c r="D12" s="222" t="e">
        <f>IF(Tabla1[[#This Row],[Código_Actividad]]="","",'[3]Formulario PPGR1'!#REF!)</f>
        <v>#REF!</v>
      </c>
      <c r="E12" s="222" t="e">
        <f>IF(Tabla1[[#This Row],[Código_Actividad]]="","",'[3]Formulario PPGR1'!#REF!)</f>
        <v>#REF!</v>
      </c>
      <c r="F12" s="222" t="e">
        <f>IF(Tabla1[[#This Row],[Código_Actividad]]="","",'[3]Formulario PPGR1'!#REF!)</f>
        <v>#REF!</v>
      </c>
      <c r="G12" s="252" t="s">
        <v>1361</v>
      </c>
      <c r="H12" s="252" t="s">
        <v>1203</v>
      </c>
      <c r="I12" s="224" t="s">
        <v>1475</v>
      </c>
      <c r="J12" s="224" t="s">
        <v>1476</v>
      </c>
      <c r="K12" s="224" t="s">
        <v>1477</v>
      </c>
      <c r="L12" s="223">
        <v>0.5</v>
      </c>
      <c r="M12" s="225">
        <v>525</v>
      </c>
      <c r="N12" s="226">
        <f>+Tabla1[[#This Row],[Cantidad de Insumos]]*Tabla1[[#This Row],[Precio Unitario]]</f>
        <v>262.5</v>
      </c>
      <c r="O12" s="227" t="s">
        <v>819</v>
      </c>
      <c r="P12" s="224" t="s">
        <v>1472</v>
      </c>
      <c r="Q12" s="213"/>
      <c r="R12" s="213"/>
    </row>
    <row r="13" spans="2:23" ht="12.75" x14ac:dyDescent="0.2">
      <c r="B13" s="278" t="str">
        <f>IF(Tabla1[[#This Row],[Código_Actividad]]="","",CONCATENATE(Tabla1[[#This Row],[POA]],".",Tabla1[[#This Row],[SRS]],".",Tabla1[[#This Row],[AREA]],".",Tabla1[[#This Row],[TIPO]]))</f>
        <v/>
      </c>
      <c r="C13" s="278" t="str">
        <f>IF(Tabla1[[#This Row],[Código_Actividad]]="","",'[3]Formulario PPGR1'!#REF!)</f>
        <v/>
      </c>
      <c r="D13" s="278" t="str">
        <f>IF(Tabla1[[#This Row],[Código_Actividad]]="","",'[3]Formulario PPGR1'!#REF!)</f>
        <v/>
      </c>
      <c r="E13" s="278" t="str">
        <f>IF(Tabla1[[#This Row],[Código_Actividad]]="","",'[3]Formulario PPGR1'!#REF!)</f>
        <v/>
      </c>
      <c r="F13" s="278" t="str">
        <f>IF(Tabla1[[#This Row],[Código_Actividad]]="","",'[3]Formulario PPGR1'!#REF!)</f>
        <v/>
      </c>
      <c r="G13" s="279"/>
      <c r="H13" s="279"/>
      <c r="I13" s="280" t="s">
        <v>914</v>
      </c>
      <c r="J13" s="280" t="s">
        <v>1478</v>
      </c>
      <c r="K13" s="281" t="s">
        <v>1091</v>
      </c>
      <c r="L13" s="279">
        <v>0.5</v>
      </c>
      <c r="M13" s="282">
        <v>2200</v>
      </c>
      <c r="N13" s="226">
        <f>+Tabla1[[#This Row],[Cantidad de Insumos]]*Tabla1[[#This Row],[Precio Unitario]]</f>
        <v>1100</v>
      </c>
      <c r="O13" s="283" t="s">
        <v>1474</v>
      </c>
      <c r="P13" s="280" t="s">
        <v>1472</v>
      </c>
      <c r="Q13" s="213"/>
      <c r="R13" s="213"/>
    </row>
    <row r="14" spans="2:23" ht="25.5" x14ac:dyDescent="0.2">
      <c r="B14" s="222" t="e">
        <f>IF(Tabla1[[#This Row],[Código_Actividad]]="","",CONCATENATE(Tabla1[[#This Row],[POA]],".",Tabla1[[#This Row],[SRS]],".",Tabla1[[#This Row],[AREA]],".",Tabla1[[#This Row],[TIPO]]))</f>
        <v>#REF!</v>
      </c>
      <c r="C14" s="222" t="e">
        <f>IF(Tabla1[[#This Row],[Código_Actividad]]="","",'[3]Formulario PPGR1'!#REF!)</f>
        <v>#REF!</v>
      </c>
      <c r="D14" s="222" t="e">
        <f>IF(Tabla1[[#This Row],[Código_Actividad]]="","",'[3]Formulario PPGR1'!#REF!)</f>
        <v>#REF!</v>
      </c>
      <c r="E14" s="222" t="e">
        <f>IF(Tabla1[[#This Row],[Código_Actividad]]="","",'[3]Formulario PPGR1'!#REF!)</f>
        <v>#REF!</v>
      </c>
      <c r="F14" s="222" t="e">
        <f>IF(Tabla1[[#This Row],[Código_Actividad]]="","",'[3]Formulario PPGR1'!#REF!)</f>
        <v>#REF!</v>
      </c>
      <c r="G14" s="252" t="s">
        <v>1362</v>
      </c>
      <c r="H14" s="247" t="s">
        <v>1204</v>
      </c>
      <c r="I14" s="224" t="s">
        <v>1475</v>
      </c>
      <c r="J14" s="224" t="s">
        <v>1476</v>
      </c>
      <c r="K14" s="224" t="s">
        <v>1477</v>
      </c>
      <c r="L14" s="223">
        <v>0.5</v>
      </c>
      <c r="M14" s="225">
        <v>525</v>
      </c>
      <c r="N14" s="226">
        <f>+Tabla1[[#This Row],[Cantidad de Insumos]]*Tabla1[[#This Row],[Precio Unitario]]</f>
        <v>262.5</v>
      </c>
      <c r="O14" s="227" t="s">
        <v>819</v>
      </c>
      <c r="P14" s="224" t="s">
        <v>1472</v>
      </c>
      <c r="Q14" s="213"/>
      <c r="R14" s="213"/>
    </row>
    <row r="15" spans="2:23" ht="12.75" x14ac:dyDescent="0.2">
      <c r="B15" s="278" t="str">
        <f>IF(Tabla1[[#This Row],[Código_Actividad]]="","",CONCATENATE(Tabla1[[#This Row],[POA]],".",Tabla1[[#This Row],[SRS]],".",Tabla1[[#This Row],[AREA]],".",Tabla1[[#This Row],[TIPO]]))</f>
        <v/>
      </c>
      <c r="C15" s="278" t="str">
        <f>IF(Tabla1[[#This Row],[Código_Actividad]]="","",'[3]Formulario PPGR1'!#REF!)</f>
        <v/>
      </c>
      <c r="D15" s="278" t="str">
        <f>IF(Tabla1[[#This Row],[Código_Actividad]]="","",'[3]Formulario PPGR1'!#REF!)</f>
        <v/>
      </c>
      <c r="E15" s="278" t="str">
        <f>IF(Tabla1[[#This Row],[Código_Actividad]]="","",'[3]Formulario PPGR1'!#REF!)</f>
        <v/>
      </c>
      <c r="F15" s="278" t="str">
        <f>IF(Tabla1[[#This Row],[Código_Actividad]]="","",'[3]Formulario PPGR1'!#REF!)</f>
        <v/>
      </c>
      <c r="G15" s="279"/>
      <c r="H15" s="279"/>
      <c r="I15" s="280" t="s">
        <v>914</v>
      </c>
      <c r="J15" s="280" t="s">
        <v>1478</v>
      </c>
      <c r="K15" s="281" t="s">
        <v>1091</v>
      </c>
      <c r="L15" s="279">
        <v>0.5</v>
      </c>
      <c r="M15" s="282">
        <v>2200</v>
      </c>
      <c r="N15" s="226">
        <f>+Tabla1[[#This Row],[Cantidad de Insumos]]*Tabla1[[#This Row],[Precio Unitario]]</f>
        <v>1100</v>
      </c>
      <c r="O15" s="283" t="s">
        <v>1474</v>
      </c>
      <c r="P15" s="280" t="s">
        <v>1472</v>
      </c>
      <c r="Q15" s="213"/>
      <c r="R15" s="213"/>
    </row>
    <row r="16" spans="2:23" ht="25.5" x14ac:dyDescent="0.2">
      <c r="B16" s="222" t="e">
        <f>IF(Tabla1[[#This Row],[Código_Actividad]]="","",CONCATENATE(Tabla1[[#This Row],[POA]],".",Tabla1[[#This Row],[SRS]],".",Tabla1[[#This Row],[AREA]],".",Tabla1[[#This Row],[TIPO]]))</f>
        <v>#REF!</v>
      </c>
      <c r="C16" s="222" t="e">
        <f>IF(Tabla1[[#This Row],[Código_Actividad]]="","",'[3]Formulario PPGR1'!#REF!)</f>
        <v>#REF!</v>
      </c>
      <c r="D16" s="222" t="e">
        <f>IF(Tabla1[[#This Row],[Código_Actividad]]="","",'[3]Formulario PPGR1'!#REF!)</f>
        <v>#REF!</v>
      </c>
      <c r="E16" s="222" t="e">
        <f>IF(Tabla1[[#This Row],[Código_Actividad]]="","",'[3]Formulario PPGR1'!#REF!)</f>
        <v>#REF!</v>
      </c>
      <c r="F16" s="222" t="e">
        <f>IF(Tabla1[[#This Row],[Código_Actividad]]="","",'[3]Formulario PPGR1'!#REF!)</f>
        <v>#REF!</v>
      </c>
      <c r="G16" s="252" t="s">
        <v>1363</v>
      </c>
      <c r="H16" s="252" t="s">
        <v>1205</v>
      </c>
      <c r="I16" s="224" t="s">
        <v>170</v>
      </c>
      <c r="J16" s="224" t="s">
        <v>1479</v>
      </c>
      <c r="K16" s="224" t="s">
        <v>1091</v>
      </c>
      <c r="L16" s="223">
        <v>0.5</v>
      </c>
      <c r="M16" s="225">
        <v>4400</v>
      </c>
      <c r="N16" s="226">
        <f>+Tabla1[[#This Row],[Cantidad de Insumos]]*Tabla1[[#This Row],[Precio Unitario]]</f>
        <v>2200</v>
      </c>
      <c r="O16" s="227" t="s">
        <v>476</v>
      </c>
      <c r="P16" s="224" t="s">
        <v>1472</v>
      </c>
      <c r="Q16" s="213"/>
      <c r="R16" s="213"/>
    </row>
    <row r="17" spans="2:18" ht="12.75" x14ac:dyDescent="0.2">
      <c r="B17" s="278" t="str">
        <f>IF(Tabla1[[#This Row],[Código_Actividad]]="","",CONCATENATE(Tabla1[[#This Row],[POA]],".",Tabla1[[#This Row],[SRS]],".",Tabla1[[#This Row],[AREA]],".",Tabla1[[#This Row],[TIPO]]))</f>
        <v/>
      </c>
      <c r="C17" s="278" t="str">
        <f>IF(Tabla1[[#This Row],[Código_Actividad]]="","",'[3]Formulario PPGR1'!#REF!)</f>
        <v/>
      </c>
      <c r="D17" s="278" t="str">
        <f>IF(Tabla1[[#This Row],[Código_Actividad]]="","",'[3]Formulario PPGR1'!#REF!)</f>
        <v/>
      </c>
      <c r="E17" s="278" t="str">
        <f>IF(Tabla1[[#This Row],[Código_Actividad]]="","",'[3]Formulario PPGR1'!#REF!)</f>
        <v/>
      </c>
      <c r="F17" s="278" t="str">
        <f>IF(Tabla1[[#This Row],[Código_Actividad]]="","",'[3]Formulario PPGR1'!#REF!)</f>
        <v/>
      </c>
      <c r="G17" s="279"/>
      <c r="H17" s="279"/>
      <c r="I17" s="280" t="s">
        <v>1475</v>
      </c>
      <c r="J17" s="280" t="s">
        <v>1476</v>
      </c>
      <c r="K17" s="281" t="s">
        <v>1477</v>
      </c>
      <c r="L17" s="279">
        <v>0.5</v>
      </c>
      <c r="M17" s="282">
        <v>525</v>
      </c>
      <c r="N17" s="226">
        <f>+Tabla1[[#This Row],[Cantidad de Insumos]]*Tabla1[[#This Row],[Precio Unitario]]</f>
        <v>262.5</v>
      </c>
      <c r="O17" s="283" t="s">
        <v>819</v>
      </c>
      <c r="P17" s="280" t="s">
        <v>1472</v>
      </c>
      <c r="Q17" s="213"/>
      <c r="R17" s="213"/>
    </row>
    <row r="18" spans="2:18" ht="12.75" x14ac:dyDescent="0.2">
      <c r="B18" s="278" t="str">
        <f>IF(Tabla1[[#This Row],[Código_Actividad]]="","",CONCATENATE(Tabla1[[#This Row],[POA]],".",Tabla1[[#This Row],[SRS]],".",Tabla1[[#This Row],[AREA]],".",Tabla1[[#This Row],[TIPO]]))</f>
        <v/>
      </c>
      <c r="C18" s="278" t="str">
        <f>IF(Tabla1[[#This Row],[Código_Actividad]]="","",'[3]Formulario PPGR1'!#REF!)</f>
        <v/>
      </c>
      <c r="D18" s="278" t="str">
        <f>IF(Tabla1[[#This Row],[Código_Actividad]]="","",'[3]Formulario PPGR1'!#REF!)</f>
        <v/>
      </c>
      <c r="E18" s="278" t="str">
        <f>IF(Tabla1[[#This Row],[Código_Actividad]]="","",'[3]Formulario PPGR1'!#REF!)</f>
        <v/>
      </c>
      <c r="F18" s="278" t="str">
        <f>IF(Tabla1[[#This Row],[Código_Actividad]]="","",'[3]Formulario PPGR1'!#REF!)</f>
        <v/>
      </c>
      <c r="G18" s="279"/>
      <c r="H18" s="279"/>
      <c r="I18" s="280" t="s">
        <v>914</v>
      </c>
      <c r="J18" s="280" t="s">
        <v>1478</v>
      </c>
      <c r="K18" s="281" t="s">
        <v>1091</v>
      </c>
      <c r="L18" s="279">
        <v>0.5</v>
      </c>
      <c r="M18" s="282">
        <v>2200</v>
      </c>
      <c r="N18" s="226">
        <f>+Tabla1[[#This Row],[Cantidad de Insumos]]*Tabla1[[#This Row],[Precio Unitario]]</f>
        <v>1100</v>
      </c>
      <c r="O18" s="283" t="s">
        <v>1474</v>
      </c>
      <c r="P18" s="280" t="s">
        <v>1472</v>
      </c>
      <c r="Q18" s="213"/>
      <c r="R18" s="213"/>
    </row>
    <row r="19" spans="2:18" ht="12.75" x14ac:dyDescent="0.2">
      <c r="B19" s="222" t="e">
        <f>IF(Tabla1[[#This Row],[Código_Actividad]]="","",CONCATENATE(Tabla1[[#This Row],[POA]],".",Tabla1[[#This Row],[SRS]],".",Tabla1[[#This Row],[AREA]],".",Tabla1[[#This Row],[TIPO]]))</f>
        <v>#REF!</v>
      </c>
      <c r="C19" s="222" t="e">
        <f>IF(Tabla1[[#This Row],[Código_Actividad]]="","",'[3]Formulario PPGR1'!#REF!)</f>
        <v>#REF!</v>
      </c>
      <c r="D19" s="222" t="e">
        <f>IF(Tabla1[[#This Row],[Código_Actividad]]="","",'[3]Formulario PPGR1'!#REF!)</f>
        <v>#REF!</v>
      </c>
      <c r="E19" s="222" t="e">
        <f>IF(Tabla1[[#This Row],[Código_Actividad]]="","",'[3]Formulario PPGR1'!#REF!)</f>
        <v>#REF!</v>
      </c>
      <c r="F19" s="222" t="e">
        <f>IF(Tabla1[[#This Row],[Código_Actividad]]="","",'[3]Formulario PPGR1'!#REF!)</f>
        <v>#REF!</v>
      </c>
      <c r="G19" s="252" t="s">
        <v>1364</v>
      </c>
      <c r="H19" s="247" t="s">
        <v>1197</v>
      </c>
      <c r="I19" s="224" t="s">
        <v>1475</v>
      </c>
      <c r="J19" s="224" t="s">
        <v>1476</v>
      </c>
      <c r="K19" s="224" t="s">
        <v>1477</v>
      </c>
      <c r="L19" s="223">
        <v>0.5</v>
      </c>
      <c r="M19" s="225">
        <v>525</v>
      </c>
      <c r="N19" s="226">
        <f>+Tabla1[[#This Row],[Cantidad de Insumos]]*Tabla1[[#This Row],[Precio Unitario]]</f>
        <v>262.5</v>
      </c>
      <c r="O19" s="227" t="s">
        <v>819</v>
      </c>
      <c r="P19" s="224" t="s">
        <v>1472</v>
      </c>
      <c r="Q19" s="213"/>
      <c r="R19" s="213"/>
    </row>
    <row r="20" spans="2:18" ht="12.75" x14ac:dyDescent="0.2">
      <c r="B20" s="278" t="str">
        <f>IF(Tabla1[[#This Row],[Código_Actividad]]="","",CONCATENATE(Tabla1[[#This Row],[POA]],".",Tabla1[[#This Row],[SRS]],".",Tabla1[[#This Row],[AREA]],".",Tabla1[[#This Row],[TIPO]]))</f>
        <v/>
      </c>
      <c r="C20" s="278" t="str">
        <f>IF(Tabla1[[#This Row],[Código_Actividad]]="","",'[3]Formulario PPGR1'!#REF!)</f>
        <v/>
      </c>
      <c r="D20" s="278" t="str">
        <f>IF(Tabla1[[#This Row],[Código_Actividad]]="","",'[3]Formulario PPGR1'!#REF!)</f>
        <v/>
      </c>
      <c r="E20" s="278" t="str">
        <f>IF(Tabla1[[#This Row],[Código_Actividad]]="","",'[3]Formulario PPGR1'!#REF!)</f>
        <v/>
      </c>
      <c r="F20" s="278" t="str">
        <f>IF(Tabla1[[#This Row],[Código_Actividad]]="","",'[3]Formulario PPGR1'!#REF!)</f>
        <v/>
      </c>
      <c r="G20" s="279"/>
      <c r="H20" s="279"/>
      <c r="I20" s="280" t="s">
        <v>914</v>
      </c>
      <c r="J20" s="280" t="s">
        <v>1478</v>
      </c>
      <c r="K20" s="281" t="s">
        <v>1091</v>
      </c>
      <c r="L20" s="279">
        <v>0.5</v>
      </c>
      <c r="M20" s="282">
        <v>2200</v>
      </c>
      <c r="N20" s="226">
        <f>+Tabla1[[#This Row],[Cantidad de Insumos]]*Tabla1[[#This Row],[Precio Unitario]]</f>
        <v>1100</v>
      </c>
      <c r="O20" s="283" t="s">
        <v>1474</v>
      </c>
      <c r="P20" s="280" t="s">
        <v>1472</v>
      </c>
      <c r="Q20" s="213"/>
      <c r="R20" s="213"/>
    </row>
    <row r="21" spans="2:18" ht="38.25" x14ac:dyDescent="0.2">
      <c r="B21" s="222" t="e">
        <f>IF(Tabla1[[#This Row],[Código_Actividad]]="","",CONCATENATE(Tabla1[[#This Row],[POA]],".",Tabla1[[#This Row],[SRS]],".",Tabla1[[#This Row],[AREA]],".",Tabla1[[#This Row],[TIPO]]))</f>
        <v>#REF!</v>
      </c>
      <c r="C21" s="222" t="e">
        <f>IF(Tabla1[[#This Row],[Código_Actividad]]="","",'[3]Formulario PPGR1'!#REF!)</f>
        <v>#REF!</v>
      </c>
      <c r="D21" s="222" t="e">
        <f>IF(Tabla1[[#This Row],[Código_Actividad]]="","",'[3]Formulario PPGR1'!#REF!)</f>
        <v>#REF!</v>
      </c>
      <c r="E21" s="222" t="e">
        <f>IF(Tabla1[[#This Row],[Código_Actividad]]="","",'[3]Formulario PPGR1'!#REF!)</f>
        <v>#REF!</v>
      </c>
      <c r="F21" s="222" t="e">
        <f>IF(Tabla1[[#This Row],[Código_Actividad]]="","",'[3]Formulario PPGR1'!#REF!)</f>
        <v>#REF!</v>
      </c>
      <c r="G21" s="254" t="s">
        <v>1365</v>
      </c>
      <c r="H21" s="254" t="s">
        <v>1225</v>
      </c>
      <c r="I21" s="224" t="s">
        <v>1475</v>
      </c>
      <c r="J21" s="224" t="s">
        <v>1476</v>
      </c>
      <c r="K21" s="224" t="s">
        <v>1477</v>
      </c>
      <c r="L21" s="223">
        <v>0.5</v>
      </c>
      <c r="M21" s="225">
        <v>525</v>
      </c>
      <c r="N21" s="226">
        <f>+Tabla1[[#This Row],[Cantidad de Insumos]]*Tabla1[[#This Row],[Precio Unitario]]</f>
        <v>262.5</v>
      </c>
      <c r="O21" s="227" t="s">
        <v>819</v>
      </c>
      <c r="P21" s="224" t="s">
        <v>1472</v>
      </c>
      <c r="Q21" s="213"/>
      <c r="R21" s="213"/>
    </row>
    <row r="22" spans="2:18" ht="12.75" x14ac:dyDescent="0.2">
      <c r="B22" s="278" t="str">
        <f>IF(Tabla1[[#This Row],[Código_Actividad]]="","",CONCATENATE(Tabla1[[#This Row],[POA]],".",Tabla1[[#This Row],[SRS]],".",Tabla1[[#This Row],[AREA]],".",Tabla1[[#This Row],[TIPO]]))</f>
        <v/>
      </c>
      <c r="C22" s="278" t="str">
        <f>IF(Tabla1[[#This Row],[Código_Actividad]]="","",'[3]Formulario PPGR1'!#REF!)</f>
        <v/>
      </c>
      <c r="D22" s="278" t="str">
        <f>IF(Tabla1[[#This Row],[Código_Actividad]]="","",'[3]Formulario PPGR1'!#REF!)</f>
        <v/>
      </c>
      <c r="E22" s="278" t="str">
        <f>IF(Tabla1[[#This Row],[Código_Actividad]]="","",'[3]Formulario PPGR1'!#REF!)</f>
        <v/>
      </c>
      <c r="F22" s="278" t="str">
        <f>IF(Tabla1[[#This Row],[Código_Actividad]]="","",'[3]Formulario PPGR1'!#REF!)</f>
        <v/>
      </c>
      <c r="G22" s="279"/>
      <c r="H22" s="279"/>
      <c r="I22" s="280" t="s">
        <v>914</v>
      </c>
      <c r="J22" s="280" t="s">
        <v>1478</v>
      </c>
      <c r="K22" s="281" t="s">
        <v>1091</v>
      </c>
      <c r="L22" s="279">
        <v>0.5</v>
      </c>
      <c r="M22" s="282">
        <v>2200</v>
      </c>
      <c r="N22" s="226">
        <f>+Tabla1[[#This Row],[Cantidad de Insumos]]*Tabla1[[#This Row],[Precio Unitario]]</f>
        <v>1100</v>
      </c>
      <c r="O22" s="283" t="s">
        <v>1474</v>
      </c>
      <c r="P22" s="280" t="s">
        <v>1472</v>
      </c>
      <c r="Q22" s="213"/>
      <c r="R22" s="213"/>
    </row>
    <row r="23" spans="2:18" ht="25.5" x14ac:dyDescent="0.2">
      <c r="B23" s="228" t="e">
        <f>IF(Tabla1[[#This Row],[Código_Actividad]]="","",CONCATENATE(Tabla1[[#This Row],[POA]],".",Tabla1[[#This Row],[SRS]],".",Tabla1[[#This Row],[AREA]],".",Tabla1[[#This Row],[TIPO]]))</f>
        <v>#REF!</v>
      </c>
      <c r="C23" s="228" t="e">
        <f>IF(Tabla1[[#This Row],[Código_Actividad]]="","",'[3]Formulario PPGR1'!#REF!)</f>
        <v>#REF!</v>
      </c>
      <c r="D23" s="228" t="e">
        <f>IF(Tabla1[[#This Row],[Código_Actividad]]="","",'[3]Formulario PPGR1'!#REF!)</f>
        <v>#REF!</v>
      </c>
      <c r="E23" s="228" t="e">
        <f>IF(Tabla1[[#This Row],[Código_Actividad]]="","",'[3]Formulario PPGR1'!#REF!)</f>
        <v>#REF!</v>
      </c>
      <c r="F23" s="228" t="e">
        <f>IF(Tabla1[[#This Row],[Código_Actividad]]="","",'[3]Formulario PPGR1'!#REF!)</f>
        <v>#REF!</v>
      </c>
      <c r="G23" s="254" t="s">
        <v>1366</v>
      </c>
      <c r="H23" s="254" t="s">
        <v>1226</v>
      </c>
      <c r="I23" s="224" t="s">
        <v>1475</v>
      </c>
      <c r="J23" s="224" t="s">
        <v>1476</v>
      </c>
      <c r="K23" s="224" t="s">
        <v>1477</v>
      </c>
      <c r="L23" s="223">
        <v>0.5</v>
      </c>
      <c r="M23" s="225">
        <v>525</v>
      </c>
      <c r="N23" s="226">
        <f>+Tabla1[[#This Row],[Cantidad de Insumos]]*Tabla1[[#This Row],[Precio Unitario]]</f>
        <v>262.5</v>
      </c>
      <c r="O23" s="227" t="s">
        <v>819</v>
      </c>
      <c r="P23" s="224" t="s">
        <v>1472</v>
      </c>
      <c r="Q23" s="213"/>
      <c r="R23" s="213"/>
    </row>
    <row r="24" spans="2:18" ht="12.75" x14ac:dyDescent="0.2">
      <c r="B24" s="278" t="str">
        <f>IF(Tabla1[[#This Row],[Código_Actividad]]="","",CONCATENATE(Tabla1[[#This Row],[POA]],".",Tabla1[[#This Row],[SRS]],".",Tabla1[[#This Row],[AREA]],".",Tabla1[[#This Row],[TIPO]]))</f>
        <v/>
      </c>
      <c r="C24" s="278" t="str">
        <f>IF(Tabla1[[#This Row],[Código_Actividad]]="","",'[3]Formulario PPGR1'!#REF!)</f>
        <v/>
      </c>
      <c r="D24" s="278" t="str">
        <f>IF(Tabla1[[#This Row],[Código_Actividad]]="","",'[3]Formulario PPGR1'!#REF!)</f>
        <v/>
      </c>
      <c r="E24" s="278" t="str">
        <f>IF(Tabla1[[#This Row],[Código_Actividad]]="","",'[3]Formulario PPGR1'!#REF!)</f>
        <v/>
      </c>
      <c r="F24" s="278" t="str">
        <f>IF(Tabla1[[#This Row],[Código_Actividad]]="","",'[3]Formulario PPGR1'!#REF!)</f>
        <v/>
      </c>
      <c r="G24" s="279"/>
      <c r="H24" s="279"/>
      <c r="I24" s="280" t="s">
        <v>914</v>
      </c>
      <c r="J24" s="280" t="s">
        <v>1478</v>
      </c>
      <c r="K24" s="281" t="s">
        <v>1091</v>
      </c>
      <c r="L24" s="279">
        <v>0.5</v>
      </c>
      <c r="M24" s="282">
        <v>2200</v>
      </c>
      <c r="N24" s="226">
        <f>+Tabla1[[#This Row],[Cantidad de Insumos]]*Tabla1[[#This Row],[Precio Unitario]]</f>
        <v>1100</v>
      </c>
      <c r="O24" s="283" t="s">
        <v>1474</v>
      </c>
      <c r="P24" s="280" t="s">
        <v>1472</v>
      </c>
      <c r="Q24" s="213"/>
      <c r="R24" s="213"/>
    </row>
    <row r="25" spans="2:18" ht="12.75" x14ac:dyDescent="0.2">
      <c r="B25" s="228" t="e">
        <f>IF(Tabla1[[#This Row],[Código_Actividad]]="","",CONCATENATE(Tabla1[[#This Row],[POA]],".",Tabla1[[#This Row],[SRS]],".",Tabla1[[#This Row],[AREA]],".",Tabla1[[#This Row],[TIPO]]))</f>
        <v>#REF!</v>
      </c>
      <c r="C25" s="228" t="e">
        <f>IF(Tabla1[[#This Row],[Código_Actividad]]="","",'[3]Formulario PPGR1'!#REF!)</f>
        <v>#REF!</v>
      </c>
      <c r="D25" s="228" t="e">
        <f>IF(Tabla1[[#This Row],[Código_Actividad]]="","",'[3]Formulario PPGR1'!#REF!)</f>
        <v>#REF!</v>
      </c>
      <c r="E25" s="228" t="e">
        <f>IF(Tabla1[[#This Row],[Código_Actividad]]="","",'[3]Formulario PPGR1'!#REF!)</f>
        <v>#REF!</v>
      </c>
      <c r="F25" s="228" t="e">
        <f>IF(Tabla1[[#This Row],[Código_Actividad]]="","",'[3]Formulario PPGR1'!#REF!)</f>
        <v>#REF!</v>
      </c>
      <c r="G25" s="254" t="s">
        <v>1367</v>
      </c>
      <c r="H25" s="255" t="s">
        <v>1227</v>
      </c>
      <c r="I25" s="224" t="s">
        <v>1475</v>
      </c>
      <c r="J25" s="224" t="s">
        <v>1476</v>
      </c>
      <c r="K25" s="224" t="s">
        <v>1477</v>
      </c>
      <c r="L25" s="223">
        <v>0.5</v>
      </c>
      <c r="M25" s="225">
        <v>525</v>
      </c>
      <c r="N25" s="226">
        <f>+Tabla1[[#This Row],[Cantidad de Insumos]]*Tabla1[[#This Row],[Precio Unitario]]</f>
        <v>262.5</v>
      </c>
      <c r="O25" s="227" t="s">
        <v>819</v>
      </c>
      <c r="P25" s="224" t="s">
        <v>1472</v>
      </c>
      <c r="Q25" s="213"/>
      <c r="R25" s="213"/>
    </row>
    <row r="26" spans="2:18" ht="12.75" x14ac:dyDescent="0.2">
      <c r="B26" s="278" t="str">
        <f>IF(Tabla1[[#This Row],[Código_Actividad]]="","",CONCATENATE(Tabla1[[#This Row],[POA]],".",Tabla1[[#This Row],[SRS]],".",Tabla1[[#This Row],[AREA]],".",Tabla1[[#This Row],[TIPO]]))</f>
        <v/>
      </c>
      <c r="C26" s="278" t="str">
        <f>IF(Tabla1[[#This Row],[Código_Actividad]]="","",'[3]Formulario PPGR1'!#REF!)</f>
        <v/>
      </c>
      <c r="D26" s="278" t="str">
        <f>IF(Tabla1[[#This Row],[Código_Actividad]]="","",'[3]Formulario PPGR1'!#REF!)</f>
        <v/>
      </c>
      <c r="E26" s="278" t="str">
        <f>IF(Tabla1[[#This Row],[Código_Actividad]]="","",'[3]Formulario PPGR1'!#REF!)</f>
        <v/>
      </c>
      <c r="F26" s="278" t="str">
        <f>IF(Tabla1[[#This Row],[Código_Actividad]]="","",'[3]Formulario PPGR1'!#REF!)</f>
        <v/>
      </c>
      <c r="G26" s="279"/>
      <c r="H26" s="279"/>
      <c r="I26" s="280" t="s">
        <v>914</v>
      </c>
      <c r="J26" s="280" t="s">
        <v>1478</v>
      </c>
      <c r="K26" s="281" t="s">
        <v>1091</v>
      </c>
      <c r="L26" s="279">
        <v>0.5</v>
      </c>
      <c r="M26" s="282">
        <v>2200</v>
      </c>
      <c r="N26" s="226">
        <f>+Tabla1[[#This Row],[Cantidad de Insumos]]*Tabla1[[#This Row],[Precio Unitario]]</f>
        <v>1100</v>
      </c>
      <c r="O26" s="283" t="s">
        <v>1474</v>
      </c>
      <c r="P26" s="280" t="s">
        <v>1472</v>
      </c>
      <c r="Q26" s="213"/>
      <c r="R26" s="213"/>
    </row>
    <row r="27" spans="2:18" ht="38.25" x14ac:dyDescent="0.2">
      <c r="B27" s="228" t="e">
        <f>IF(Tabla1[[#This Row],[Código_Actividad]]="","",CONCATENATE(Tabla1[[#This Row],[POA]],".",Tabla1[[#This Row],[SRS]],".",Tabla1[[#This Row],[AREA]],".",Tabla1[[#This Row],[TIPO]]))</f>
        <v>#REF!</v>
      </c>
      <c r="C27" s="228" t="e">
        <f>IF(Tabla1[[#This Row],[Código_Actividad]]="","",'[3]Formulario PPGR1'!#REF!)</f>
        <v>#REF!</v>
      </c>
      <c r="D27" s="228" t="e">
        <f>IF(Tabla1[[#This Row],[Código_Actividad]]="","",'[3]Formulario PPGR1'!#REF!)</f>
        <v>#REF!</v>
      </c>
      <c r="E27" s="228" t="e">
        <f>IF(Tabla1[[#This Row],[Código_Actividad]]="","",'[3]Formulario PPGR1'!#REF!)</f>
        <v>#REF!</v>
      </c>
      <c r="F27" s="228" t="e">
        <f>IF(Tabla1[[#This Row],[Código_Actividad]]="","",'[3]Formulario PPGR1'!#REF!)</f>
        <v>#REF!</v>
      </c>
      <c r="G27" s="247" t="s">
        <v>1368</v>
      </c>
      <c r="H27" s="269" t="s">
        <v>1229</v>
      </c>
      <c r="I27" s="224" t="s">
        <v>170</v>
      </c>
      <c r="J27" s="224" t="s">
        <v>1480</v>
      </c>
      <c r="K27" s="224" t="s">
        <v>1091</v>
      </c>
      <c r="L27" s="223">
        <v>30</v>
      </c>
      <c r="M27" s="225">
        <v>20</v>
      </c>
      <c r="N27" s="226">
        <f>+Tabla1[[#This Row],[Cantidad de Insumos]]*Tabla1[[#This Row],[Precio Unitario]]</f>
        <v>600</v>
      </c>
      <c r="O27" s="227" t="s">
        <v>476</v>
      </c>
      <c r="P27" s="224" t="s">
        <v>1472</v>
      </c>
      <c r="Q27" s="213"/>
      <c r="R27" s="213"/>
    </row>
    <row r="28" spans="2:18" ht="12.75" x14ac:dyDescent="0.2">
      <c r="B28" s="278" t="str">
        <f>IF(Tabla1[[#This Row],[Código_Actividad]]="","",CONCATENATE(Tabla1[[#This Row],[POA]],".",Tabla1[[#This Row],[SRS]],".",Tabla1[[#This Row],[AREA]],".",Tabla1[[#This Row],[TIPO]]))</f>
        <v/>
      </c>
      <c r="C28" s="278" t="str">
        <f>IF(Tabla1[[#This Row],[Código_Actividad]]="","",'[3]Formulario PPGR1'!#REF!)</f>
        <v/>
      </c>
      <c r="D28" s="278" t="str">
        <f>IF(Tabla1[[#This Row],[Código_Actividad]]="","",'[3]Formulario PPGR1'!#REF!)</f>
        <v/>
      </c>
      <c r="E28" s="278" t="str">
        <f>IF(Tabla1[[#This Row],[Código_Actividad]]="","",'[3]Formulario PPGR1'!#REF!)</f>
        <v/>
      </c>
      <c r="F28" s="278" t="str">
        <f>IF(Tabla1[[#This Row],[Código_Actividad]]="","",'[3]Formulario PPGR1'!#REF!)</f>
        <v/>
      </c>
      <c r="G28" s="279"/>
      <c r="H28" s="279"/>
      <c r="I28" s="280" t="s">
        <v>1475</v>
      </c>
      <c r="J28" s="280" t="s">
        <v>1476</v>
      </c>
      <c r="K28" s="281" t="s">
        <v>1477</v>
      </c>
      <c r="L28" s="279">
        <v>0.5</v>
      </c>
      <c r="M28" s="282">
        <v>525</v>
      </c>
      <c r="N28" s="226">
        <f>+Tabla1[[#This Row],[Cantidad de Insumos]]*Tabla1[[#This Row],[Precio Unitario]]</f>
        <v>262.5</v>
      </c>
      <c r="O28" s="283" t="s">
        <v>819</v>
      </c>
      <c r="P28" s="280" t="s">
        <v>1472</v>
      </c>
      <c r="Q28" s="213"/>
      <c r="R28" s="213"/>
    </row>
    <row r="29" spans="2:18" ht="12.75" x14ac:dyDescent="0.2">
      <c r="B29" s="278" t="str">
        <f>IF(Tabla1[[#This Row],[Código_Actividad]]="","",CONCATENATE(Tabla1[[#This Row],[POA]],".",Tabla1[[#This Row],[SRS]],".",Tabla1[[#This Row],[AREA]],".",Tabla1[[#This Row],[TIPO]]))</f>
        <v/>
      </c>
      <c r="C29" s="278" t="str">
        <f>IF(Tabla1[[#This Row],[Código_Actividad]]="","",'[3]Formulario PPGR1'!#REF!)</f>
        <v/>
      </c>
      <c r="D29" s="278" t="str">
        <f>IF(Tabla1[[#This Row],[Código_Actividad]]="","",'[3]Formulario PPGR1'!#REF!)</f>
        <v/>
      </c>
      <c r="E29" s="278" t="str">
        <f>IF(Tabla1[[#This Row],[Código_Actividad]]="","",'[3]Formulario PPGR1'!#REF!)</f>
        <v/>
      </c>
      <c r="F29" s="278" t="str">
        <f>IF(Tabla1[[#This Row],[Código_Actividad]]="","",'[3]Formulario PPGR1'!#REF!)</f>
        <v/>
      </c>
      <c r="G29" s="279"/>
      <c r="H29" s="279"/>
      <c r="I29" s="280" t="s">
        <v>914</v>
      </c>
      <c r="J29" s="280" t="s">
        <v>1478</v>
      </c>
      <c r="K29" s="281" t="s">
        <v>1091</v>
      </c>
      <c r="L29" s="279">
        <v>0.5</v>
      </c>
      <c r="M29" s="282">
        <v>2200</v>
      </c>
      <c r="N29" s="226">
        <f>+Tabla1[[#This Row],[Cantidad de Insumos]]*Tabla1[[#This Row],[Precio Unitario]]</f>
        <v>1100</v>
      </c>
      <c r="O29" s="283" t="s">
        <v>1474</v>
      </c>
      <c r="P29" s="280" t="s">
        <v>1472</v>
      </c>
      <c r="Q29" s="213"/>
      <c r="R29" s="213"/>
    </row>
    <row r="30" spans="2:18" ht="25.5" x14ac:dyDescent="0.2">
      <c r="B30" s="228" t="e">
        <f>IF(Tabla1[[#This Row],[Código_Actividad]]="","",CONCATENATE(Tabla1[[#This Row],[POA]],".",Tabla1[[#This Row],[SRS]],".",Tabla1[[#This Row],[AREA]],".",Tabla1[[#This Row],[TIPO]]))</f>
        <v>#REF!</v>
      </c>
      <c r="C30" s="228" t="e">
        <f>IF(Tabla1[[#This Row],[Código_Actividad]]="","",'[3]Formulario PPGR1'!#REF!)</f>
        <v>#REF!</v>
      </c>
      <c r="D30" s="228" t="e">
        <f>IF(Tabla1[[#This Row],[Código_Actividad]]="","",'[3]Formulario PPGR1'!#REF!)</f>
        <v>#REF!</v>
      </c>
      <c r="E30" s="228" t="e">
        <f>IF(Tabla1[[#This Row],[Código_Actividad]]="","",'[3]Formulario PPGR1'!#REF!)</f>
        <v>#REF!</v>
      </c>
      <c r="F30" s="228" t="e">
        <f>IF(Tabla1[[#This Row],[Código_Actividad]]="","",'[3]Formulario PPGR1'!#REF!)</f>
        <v>#REF!</v>
      </c>
      <c r="G30" s="247" t="s">
        <v>1369</v>
      </c>
      <c r="H30" s="269" t="s">
        <v>1230</v>
      </c>
      <c r="I30" s="224" t="s">
        <v>1475</v>
      </c>
      <c r="J30" s="224" t="s">
        <v>1476</v>
      </c>
      <c r="K30" s="224" t="s">
        <v>1477</v>
      </c>
      <c r="L30" s="223">
        <v>0.5</v>
      </c>
      <c r="M30" s="225">
        <v>525</v>
      </c>
      <c r="N30" s="226">
        <f>+Tabla1[[#This Row],[Cantidad de Insumos]]*Tabla1[[#This Row],[Precio Unitario]]</f>
        <v>262.5</v>
      </c>
      <c r="O30" s="227" t="s">
        <v>819</v>
      </c>
      <c r="P30" s="224" t="s">
        <v>1472</v>
      </c>
      <c r="Q30" s="213"/>
      <c r="R30" s="213"/>
    </row>
    <row r="31" spans="2:18" ht="12.75" x14ac:dyDescent="0.2">
      <c r="B31" s="278" t="str">
        <f>IF(Tabla1[[#This Row],[Código_Actividad]]="","",CONCATENATE(Tabla1[[#This Row],[POA]],".",Tabla1[[#This Row],[SRS]],".",Tabla1[[#This Row],[AREA]],".",Tabla1[[#This Row],[TIPO]]))</f>
        <v/>
      </c>
      <c r="C31" s="278" t="str">
        <f>IF(Tabla1[[#This Row],[Código_Actividad]]="","",'[3]Formulario PPGR1'!#REF!)</f>
        <v/>
      </c>
      <c r="D31" s="278" t="str">
        <f>IF(Tabla1[[#This Row],[Código_Actividad]]="","",'[3]Formulario PPGR1'!#REF!)</f>
        <v/>
      </c>
      <c r="E31" s="278" t="str">
        <f>IF(Tabla1[[#This Row],[Código_Actividad]]="","",'[3]Formulario PPGR1'!#REF!)</f>
        <v/>
      </c>
      <c r="F31" s="278" t="str">
        <f>IF(Tabla1[[#This Row],[Código_Actividad]]="","",'[3]Formulario PPGR1'!#REF!)</f>
        <v/>
      </c>
      <c r="G31" s="279"/>
      <c r="H31" s="279"/>
      <c r="I31" s="280" t="s">
        <v>914</v>
      </c>
      <c r="J31" s="280" t="s">
        <v>1478</v>
      </c>
      <c r="K31" s="281" t="s">
        <v>1091</v>
      </c>
      <c r="L31" s="279">
        <v>0.5</v>
      </c>
      <c r="M31" s="282">
        <v>2200</v>
      </c>
      <c r="N31" s="226">
        <f>+Tabla1[[#This Row],[Cantidad de Insumos]]*Tabla1[[#This Row],[Precio Unitario]]</f>
        <v>1100</v>
      </c>
      <c r="O31" s="283" t="s">
        <v>1474</v>
      </c>
      <c r="P31" s="280" t="s">
        <v>1472</v>
      </c>
      <c r="Q31" s="213"/>
      <c r="R31" s="213"/>
    </row>
    <row r="32" spans="2:18" ht="25.5" x14ac:dyDescent="0.2">
      <c r="B32" s="228" t="e">
        <f>IF(Tabla1[[#This Row],[Código_Actividad]]="","",CONCATENATE(Tabla1[[#This Row],[POA]],".",Tabla1[[#This Row],[SRS]],".",Tabla1[[#This Row],[AREA]],".",Tabla1[[#This Row],[TIPO]]))</f>
        <v>#REF!</v>
      </c>
      <c r="C32" s="228" t="e">
        <f>IF(Tabla1[[#This Row],[Código_Actividad]]="","",'[3]Formulario PPGR1'!#REF!)</f>
        <v>#REF!</v>
      </c>
      <c r="D32" s="228" t="e">
        <f>IF(Tabla1[[#This Row],[Código_Actividad]]="","",'[3]Formulario PPGR1'!#REF!)</f>
        <v>#REF!</v>
      </c>
      <c r="E32" s="228" t="e">
        <f>IF(Tabla1[[#This Row],[Código_Actividad]]="","",'[3]Formulario PPGR1'!#REF!)</f>
        <v>#REF!</v>
      </c>
      <c r="F32" s="228" t="e">
        <f>IF(Tabla1[[#This Row],[Código_Actividad]]="","",'[3]Formulario PPGR1'!#REF!)</f>
        <v>#REF!</v>
      </c>
      <c r="G32" s="252" t="s">
        <v>1370</v>
      </c>
      <c r="H32" s="269" t="s">
        <v>1231</v>
      </c>
      <c r="I32" s="224" t="s">
        <v>1475</v>
      </c>
      <c r="J32" s="224" t="s">
        <v>1476</v>
      </c>
      <c r="K32" s="224" t="s">
        <v>1477</v>
      </c>
      <c r="L32" s="223">
        <v>0.5</v>
      </c>
      <c r="M32" s="225">
        <v>525</v>
      </c>
      <c r="N32" s="226">
        <f>+Tabla1[[#This Row],[Cantidad de Insumos]]*Tabla1[[#This Row],[Precio Unitario]]</f>
        <v>262.5</v>
      </c>
      <c r="O32" s="227" t="s">
        <v>819</v>
      </c>
      <c r="P32" s="224" t="s">
        <v>1472</v>
      </c>
      <c r="Q32" s="213"/>
      <c r="R32" s="213"/>
    </row>
    <row r="33" spans="2:18" ht="12.75" x14ac:dyDescent="0.2">
      <c r="B33" s="278" t="str">
        <f>IF(Tabla1[[#This Row],[Código_Actividad]]="","",CONCATENATE(Tabla1[[#This Row],[POA]],".",Tabla1[[#This Row],[SRS]],".",Tabla1[[#This Row],[AREA]],".",Tabla1[[#This Row],[TIPO]]))</f>
        <v/>
      </c>
      <c r="C33" s="278" t="str">
        <f>IF(Tabla1[[#This Row],[Código_Actividad]]="","",'[3]Formulario PPGR1'!#REF!)</f>
        <v/>
      </c>
      <c r="D33" s="278" t="str">
        <f>IF(Tabla1[[#This Row],[Código_Actividad]]="","",'[3]Formulario PPGR1'!#REF!)</f>
        <v/>
      </c>
      <c r="E33" s="278" t="str">
        <f>IF(Tabla1[[#This Row],[Código_Actividad]]="","",'[3]Formulario PPGR1'!#REF!)</f>
        <v/>
      </c>
      <c r="F33" s="278" t="str">
        <f>IF(Tabla1[[#This Row],[Código_Actividad]]="","",'[3]Formulario PPGR1'!#REF!)</f>
        <v/>
      </c>
      <c r="G33" s="279"/>
      <c r="H33" s="279"/>
      <c r="I33" s="280" t="s">
        <v>914</v>
      </c>
      <c r="J33" s="280" t="s">
        <v>1478</v>
      </c>
      <c r="K33" s="281" t="s">
        <v>1091</v>
      </c>
      <c r="L33" s="279">
        <v>0.5</v>
      </c>
      <c r="M33" s="282">
        <v>2200</v>
      </c>
      <c r="N33" s="226">
        <f>+Tabla1[[#This Row],[Cantidad de Insumos]]*Tabla1[[#This Row],[Precio Unitario]]</f>
        <v>1100</v>
      </c>
      <c r="O33" s="283" t="s">
        <v>1474</v>
      </c>
      <c r="P33" s="280" t="s">
        <v>1472</v>
      </c>
      <c r="Q33" s="213"/>
      <c r="R33" s="213"/>
    </row>
    <row r="34" spans="2:18" ht="25.5" x14ac:dyDescent="0.2">
      <c r="B34" s="228" t="e">
        <f>IF(Tabla1[[#This Row],[Código_Actividad]]="","",CONCATENATE(Tabla1[[#This Row],[POA]],".",Tabla1[[#This Row],[SRS]],".",Tabla1[[#This Row],[AREA]],".",Tabla1[[#This Row],[TIPO]]))</f>
        <v>#REF!</v>
      </c>
      <c r="C34" s="228" t="e">
        <f>IF(Tabla1[[#This Row],[Código_Actividad]]="","",'[3]Formulario PPGR1'!#REF!)</f>
        <v>#REF!</v>
      </c>
      <c r="D34" s="228" t="e">
        <f>IF(Tabla1[[#This Row],[Código_Actividad]]="","",'[3]Formulario PPGR1'!#REF!)</f>
        <v>#REF!</v>
      </c>
      <c r="E34" s="228" t="e">
        <f>IF(Tabla1[[#This Row],[Código_Actividad]]="","",'[3]Formulario PPGR1'!#REF!)</f>
        <v>#REF!</v>
      </c>
      <c r="F34" s="228" t="e">
        <f>IF(Tabla1[[#This Row],[Código_Actividad]]="","",'[3]Formulario PPGR1'!#REF!)</f>
        <v>#REF!</v>
      </c>
      <c r="G34" s="252" t="s">
        <v>1371</v>
      </c>
      <c r="H34" s="269" t="s">
        <v>1232</v>
      </c>
      <c r="I34" s="224" t="s">
        <v>1475</v>
      </c>
      <c r="J34" s="224" t="s">
        <v>1476</v>
      </c>
      <c r="K34" s="224" t="s">
        <v>1477</v>
      </c>
      <c r="L34" s="223">
        <v>0.5</v>
      </c>
      <c r="M34" s="225">
        <v>525</v>
      </c>
      <c r="N34" s="226">
        <f>+Tabla1[[#This Row],[Cantidad de Insumos]]*Tabla1[[#This Row],[Precio Unitario]]</f>
        <v>262.5</v>
      </c>
      <c r="O34" s="227" t="s">
        <v>819</v>
      </c>
      <c r="P34" s="224" t="s">
        <v>1472</v>
      </c>
      <c r="Q34" s="213"/>
      <c r="R34" s="213"/>
    </row>
    <row r="35" spans="2:18" ht="12.75" x14ac:dyDescent="0.2">
      <c r="B35" s="278" t="str">
        <f>IF(Tabla1[[#This Row],[Código_Actividad]]="","",CONCATENATE(Tabla1[[#This Row],[POA]],".",Tabla1[[#This Row],[SRS]],".",Tabla1[[#This Row],[AREA]],".",Tabla1[[#This Row],[TIPO]]))</f>
        <v/>
      </c>
      <c r="C35" s="278" t="str">
        <f>IF(Tabla1[[#This Row],[Código_Actividad]]="","",'[3]Formulario PPGR1'!#REF!)</f>
        <v/>
      </c>
      <c r="D35" s="278" t="str">
        <f>IF(Tabla1[[#This Row],[Código_Actividad]]="","",'[3]Formulario PPGR1'!#REF!)</f>
        <v/>
      </c>
      <c r="E35" s="278" t="str">
        <f>IF(Tabla1[[#This Row],[Código_Actividad]]="","",'[3]Formulario PPGR1'!#REF!)</f>
        <v/>
      </c>
      <c r="F35" s="278" t="str">
        <f>IF(Tabla1[[#This Row],[Código_Actividad]]="","",'[3]Formulario PPGR1'!#REF!)</f>
        <v/>
      </c>
      <c r="G35" s="279"/>
      <c r="H35" s="279"/>
      <c r="I35" s="280" t="s">
        <v>914</v>
      </c>
      <c r="J35" s="280" t="s">
        <v>1478</v>
      </c>
      <c r="K35" s="281" t="s">
        <v>1091</v>
      </c>
      <c r="L35" s="279">
        <v>0.5</v>
      </c>
      <c r="M35" s="282">
        <v>2200</v>
      </c>
      <c r="N35" s="226">
        <f>+Tabla1[[#This Row],[Cantidad de Insumos]]*Tabla1[[#This Row],[Precio Unitario]]</f>
        <v>1100</v>
      </c>
      <c r="O35" s="283" t="s">
        <v>1474</v>
      </c>
      <c r="P35" s="280" t="s">
        <v>1472</v>
      </c>
      <c r="Q35" s="213"/>
      <c r="R35" s="213"/>
    </row>
    <row r="36" spans="2:18" ht="25.5" x14ac:dyDescent="0.2">
      <c r="B36" s="228" t="e">
        <f>IF(Tabla1[[#This Row],[Código_Actividad]]="","",CONCATENATE(Tabla1[[#This Row],[POA]],".",Tabla1[[#This Row],[SRS]],".",Tabla1[[#This Row],[AREA]],".",Tabla1[[#This Row],[TIPO]]))</f>
        <v>#REF!</v>
      </c>
      <c r="C36" s="228" t="e">
        <f>IF(Tabla1[[#This Row],[Código_Actividad]]="","",'[3]Formulario PPGR1'!#REF!)</f>
        <v>#REF!</v>
      </c>
      <c r="D36" s="228" t="e">
        <f>IF(Tabla1[[#This Row],[Código_Actividad]]="","",'[3]Formulario PPGR1'!#REF!)</f>
        <v>#REF!</v>
      </c>
      <c r="E36" s="228" t="e">
        <f>IF(Tabla1[[#This Row],[Código_Actividad]]="","",'[3]Formulario PPGR1'!#REF!)</f>
        <v>#REF!</v>
      </c>
      <c r="F36" s="228" t="e">
        <f>IF(Tabla1[[#This Row],[Código_Actividad]]="","",'[3]Formulario PPGR1'!#REF!)</f>
        <v>#REF!</v>
      </c>
      <c r="G36" s="252" t="s">
        <v>1372</v>
      </c>
      <c r="H36" s="269" t="s">
        <v>1182</v>
      </c>
      <c r="I36" s="224" t="s">
        <v>1475</v>
      </c>
      <c r="J36" s="224" t="s">
        <v>1476</v>
      </c>
      <c r="K36" s="224" t="s">
        <v>1477</v>
      </c>
      <c r="L36" s="223">
        <v>0.5</v>
      </c>
      <c r="M36" s="225">
        <v>525</v>
      </c>
      <c r="N36" s="226">
        <f>+Tabla1[[#This Row],[Cantidad de Insumos]]*Tabla1[[#This Row],[Precio Unitario]]</f>
        <v>262.5</v>
      </c>
      <c r="O36" s="227" t="s">
        <v>819</v>
      </c>
      <c r="P36" s="224" t="s">
        <v>1472</v>
      </c>
      <c r="Q36" s="213"/>
      <c r="R36" s="213"/>
    </row>
    <row r="37" spans="2:18" ht="12.75" x14ac:dyDescent="0.2">
      <c r="B37" s="278" t="str">
        <f>IF(Tabla1[[#This Row],[Código_Actividad]]="","",CONCATENATE(Tabla1[[#This Row],[POA]],".",Tabla1[[#This Row],[SRS]],".",Tabla1[[#This Row],[AREA]],".",Tabla1[[#This Row],[TIPO]]))</f>
        <v/>
      </c>
      <c r="C37" s="278" t="str">
        <f>IF(Tabla1[[#This Row],[Código_Actividad]]="","",'[3]Formulario PPGR1'!#REF!)</f>
        <v/>
      </c>
      <c r="D37" s="278" t="str">
        <f>IF(Tabla1[[#This Row],[Código_Actividad]]="","",'[3]Formulario PPGR1'!#REF!)</f>
        <v/>
      </c>
      <c r="E37" s="278" t="str">
        <f>IF(Tabla1[[#This Row],[Código_Actividad]]="","",'[3]Formulario PPGR1'!#REF!)</f>
        <v/>
      </c>
      <c r="F37" s="278" t="str">
        <f>IF(Tabla1[[#This Row],[Código_Actividad]]="","",'[3]Formulario PPGR1'!#REF!)</f>
        <v/>
      </c>
      <c r="G37" s="279"/>
      <c r="H37" s="279"/>
      <c r="I37" s="280" t="s">
        <v>914</v>
      </c>
      <c r="J37" s="280" t="s">
        <v>1478</v>
      </c>
      <c r="K37" s="281" t="s">
        <v>1091</v>
      </c>
      <c r="L37" s="279">
        <v>0.5</v>
      </c>
      <c r="M37" s="282">
        <v>2200</v>
      </c>
      <c r="N37" s="226">
        <f>+Tabla1[[#This Row],[Cantidad de Insumos]]*Tabla1[[#This Row],[Precio Unitario]]</f>
        <v>1100</v>
      </c>
      <c r="O37" s="283" t="s">
        <v>1474</v>
      </c>
      <c r="P37" s="280" t="s">
        <v>1472</v>
      </c>
      <c r="Q37" s="213"/>
      <c r="R37" s="213"/>
    </row>
    <row r="38" spans="2:18" ht="25.5" x14ac:dyDescent="0.2">
      <c r="B38" s="228" t="e">
        <f>IF(Tabla1[[#This Row],[Código_Actividad]]="","",CONCATENATE(Tabla1[[#This Row],[POA]],".",Tabla1[[#This Row],[SRS]],".",Tabla1[[#This Row],[AREA]],".",Tabla1[[#This Row],[TIPO]]))</f>
        <v>#REF!</v>
      </c>
      <c r="C38" s="228" t="e">
        <f>IF(Tabla1[[#This Row],[Código_Actividad]]="","",'[3]Formulario PPGR1'!#REF!)</f>
        <v>#REF!</v>
      </c>
      <c r="D38" s="228" t="e">
        <f>IF(Tabla1[[#This Row],[Código_Actividad]]="","",'[3]Formulario PPGR1'!#REF!)</f>
        <v>#REF!</v>
      </c>
      <c r="E38" s="228" t="e">
        <f>IF(Tabla1[[#This Row],[Código_Actividad]]="","",'[3]Formulario PPGR1'!#REF!)</f>
        <v>#REF!</v>
      </c>
      <c r="F38" s="228" t="e">
        <f>IF(Tabla1[[#This Row],[Código_Actividad]]="","",'[3]Formulario PPGR1'!#REF!)</f>
        <v>#REF!</v>
      </c>
      <c r="G38" s="252" t="s">
        <v>1373</v>
      </c>
      <c r="H38" s="269" t="s">
        <v>1233</v>
      </c>
      <c r="I38" s="224" t="s">
        <v>1475</v>
      </c>
      <c r="J38" s="224" t="s">
        <v>1476</v>
      </c>
      <c r="K38" s="224" t="s">
        <v>1477</v>
      </c>
      <c r="L38" s="223">
        <v>0.5</v>
      </c>
      <c r="M38" s="225">
        <v>525</v>
      </c>
      <c r="N38" s="226">
        <f>+Tabla1[[#This Row],[Cantidad de Insumos]]*Tabla1[[#This Row],[Precio Unitario]]</f>
        <v>262.5</v>
      </c>
      <c r="O38" s="227" t="s">
        <v>819</v>
      </c>
      <c r="P38" s="224" t="s">
        <v>1472</v>
      </c>
      <c r="Q38" s="213"/>
      <c r="R38" s="213"/>
    </row>
    <row r="39" spans="2:18" ht="12.75" x14ac:dyDescent="0.2">
      <c r="B39" s="278" t="str">
        <f>IF(Tabla1[[#This Row],[Código_Actividad]]="","",CONCATENATE(Tabla1[[#This Row],[POA]],".",Tabla1[[#This Row],[SRS]],".",Tabla1[[#This Row],[AREA]],".",Tabla1[[#This Row],[TIPO]]))</f>
        <v/>
      </c>
      <c r="C39" s="278" t="str">
        <f>IF(Tabla1[[#This Row],[Código_Actividad]]="","",'[3]Formulario PPGR1'!#REF!)</f>
        <v/>
      </c>
      <c r="D39" s="278" t="str">
        <f>IF(Tabla1[[#This Row],[Código_Actividad]]="","",'[3]Formulario PPGR1'!#REF!)</f>
        <v/>
      </c>
      <c r="E39" s="278" t="str">
        <f>IF(Tabla1[[#This Row],[Código_Actividad]]="","",'[3]Formulario PPGR1'!#REF!)</f>
        <v/>
      </c>
      <c r="F39" s="278" t="str">
        <f>IF(Tabla1[[#This Row],[Código_Actividad]]="","",'[3]Formulario PPGR1'!#REF!)</f>
        <v/>
      </c>
      <c r="G39" s="279"/>
      <c r="H39" s="279"/>
      <c r="I39" s="280" t="s">
        <v>914</v>
      </c>
      <c r="J39" s="280" t="s">
        <v>1478</v>
      </c>
      <c r="K39" s="281" t="s">
        <v>1091</v>
      </c>
      <c r="L39" s="279">
        <v>0.5</v>
      </c>
      <c r="M39" s="282">
        <v>2200</v>
      </c>
      <c r="N39" s="226">
        <f>+Tabla1[[#This Row],[Cantidad de Insumos]]*Tabla1[[#This Row],[Precio Unitario]]</f>
        <v>1100</v>
      </c>
      <c r="O39" s="283" t="s">
        <v>1474</v>
      </c>
      <c r="P39" s="280" t="s">
        <v>1472</v>
      </c>
      <c r="Q39" s="213"/>
      <c r="R39" s="213"/>
    </row>
    <row r="40" spans="2:18" ht="12.75" x14ac:dyDescent="0.2">
      <c r="B40" s="228" t="e">
        <f>IF(Tabla1[[#This Row],[Código_Actividad]]="","",CONCATENATE(Tabla1[[#This Row],[POA]],".",Tabla1[[#This Row],[SRS]],".",Tabla1[[#This Row],[AREA]],".",Tabla1[[#This Row],[TIPO]]))</f>
        <v>#REF!</v>
      </c>
      <c r="C40" s="228" t="e">
        <f>IF(Tabla1[[#This Row],[Código_Actividad]]="","",'[3]Formulario PPGR1'!#REF!)</f>
        <v>#REF!</v>
      </c>
      <c r="D40" s="228" t="e">
        <f>IF(Tabla1[[#This Row],[Código_Actividad]]="","",'[3]Formulario PPGR1'!#REF!)</f>
        <v>#REF!</v>
      </c>
      <c r="E40" s="228" t="e">
        <f>IF(Tabla1[[#This Row],[Código_Actividad]]="","",'[3]Formulario PPGR1'!#REF!)</f>
        <v>#REF!</v>
      </c>
      <c r="F40" s="228" t="e">
        <f>IF(Tabla1[[#This Row],[Código_Actividad]]="","",'[3]Formulario PPGR1'!#REF!)</f>
        <v>#REF!</v>
      </c>
      <c r="G40" s="254" t="s">
        <v>1374</v>
      </c>
      <c r="H40" s="269" t="s">
        <v>1183</v>
      </c>
      <c r="I40" s="224" t="s">
        <v>1475</v>
      </c>
      <c r="J40" s="224" t="s">
        <v>1476</v>
      </c>
      <c r="K40" s="224" t="s">
        <v>1477</v>
      </c>
      <c r="L40" s="223">
        <v>0.5</v>
      </c>
      <c r="M40" s="225">
        <v>525</v>
      </c>
      <c r="N40" s="226">
        <f>+Tabla1[[#This Row],[Cantidad de Insumos]]*Tabla1[[#This Row],[Precio Unitario]]</f>
        <v>262.5</v>
      </c>
      <c r="O40" s="227" t="s">
        <v>819</v>
      </c>
      <c r="P40" s="224" t="s">
        <v>1472</v>
      </c>
      <c r="Q40" s="213"/>
      <c r="R40" s="213"/>
    </row>
    <row r="41" spans="2:18" ht="12.75" x14ac:dyDescent="0.2">
      <c r="B41" s="278" t="str">
        <f>IF(Tabla1[[#This Row],[Código_Actividad]]="","",CONCATENATE(Tabla1[[#This Row],[POA]],".",Tabla1[[#This Row],[SRS]],".",Tabla1[[#This Row],[AREA]],".",Tabla1[[#This Row],[TIPO]]))</f>
        <v/>
      </c>
      <c r="C41" s="278" t="str">
        <f>IF(Tabla1[[#This Row],[Código_Actividad]]="","",'[3]Formulario PPGR1'!#REF!)</f>
        <v/>
      </c>
      <c r="D41" s="278" t="str">
        <f>IF(Tabla1[[#This Row],[Código_Actividad]]="","",'[3]Formulario PPGR1'!#REF!)</f>
        <v/>
      </c>
      <c r="E41" s="278" t="str">
        <f>IF(Tabla1[[#This Row],[Código_Actividad]]="","",'[3]Formulario PPGR1'!#REF!)</f>
        <v/>
      </c>
      <c r="F41" s="278" t="str">
        <f>IF(Tabla1[[#This Row],[Código_Actividad]]="","",'[3]Formulario PPGR1'!#REF!)</f>
        <v/>
      </c>
      <c r="G41" s="279"/>
      <c r="H41" s="279"/>
      <c r="I41" s="280" t="s">
        <v>914</v>
      </c>
      <c r="J41" s="280" t="s">
        <v>1478</v>
      </c>
      <c r="K41" s="281" t="s">
        <v>1091</v>
      </c>
      <c r="L41" s="279">
        <v>0.5</v>
      </c>
      <c r="M41" s="282">
        <v>2200</v>
      </c>
      <c r="N41" s="226">
        <f>+Tabla1[[#This Row],[Cantidad de Insumos]]*Tabla1[[#This Row],[Precio Unitario]]</f>
        <v>1100</v>
      </c>
      <c r="O41" s="283" t="s">
        <v>1474</v>
      </c>
      <c r="P41" s="280" t="s">
        <v>1472</v>
      </c>
      <c r="Q41" s="213"/>
      <c r="R41" s="213"/>
    </row>
    <row r="42" spans="2:18" ht="25.5" x14ac:dyDescent="0.2">
      <c r="B42" s="228" t="e">
        <f>IF(Tabla1[[#This Row],[Código_Actividad]]="","",CONCATENATE(Tabla1[[#This Row],[POA]],".",Tabla1[[#This Row],[SRS]],".",Tabla1[[#This Row],[AREA]],".",Tabla1[[#This Row],[TIPO]]))</f>
        <v>#REF!</v>
      </c>
      <c r="C42" s="228" t="e">
        <f>IF(Tabla1[[#This Row],[Código_Actividad]]="","",'[3]Formulario PPGR1'!#REF!)</f>
        <v>#REF!</v>
      </c>
      <c r="D42" s="228" t="e">
        <f>IF(Tabla1[[#This Row],[Código_Actividad]]="","",'[3]Formulario PPGR1'!#REF!)</f>
        <v>#REF!</v>
      </c>
      <c r="E42" s="228" t="e">
        <f>IF(Tabla1[[#This Row],[Código_Actividad]]="","",'[3]Formulario PPGR1'!#REF!)</f>
        <v>#REF!</v>
      </c>
      <c r="F42" s="228" t="e">
        <f>IF(Tabla1[[#This Row],[Código_Actividad]]="","",'[3]Formulario PPGR1'!#REF!)</f>
        <v>#REF!</v>
      </c>
      <c r="G42" s="254" t="s">
        <v>1375</v>
      </c>
      <c r="H42" s="269" t="s">
        <v>1234</v>
      </c>
      <c r="I42" s="224" t="s">
        <v>1475</v>
      </c>
      <c r="J42" s="224" t="s">
        <v>1476</v>
      </c>
      <c r="K42" s="224" t="s">
        <v>1477</v>
      </c>
      <c r="L42" s="223">
        <v>0.5</v>
      </c>
      <c r="M42" s="225">
        <v>525</v>
      </c>
      <c r="N42" s="226">
        <f>+Tabla1[[#This Row],[Cantidad de Insumos]]*Tabla1[[#This Row],[Precio Unitario]]</f>
        <v>262.5</v>
      </c>
      <c r="O42" s="227" t="s">
        <v>819</v>
      </c>
      <c r="P42" s="224" t="s">
        <v>1472</v>
      </c>
      <c r="Q42" s="213"/>
      <c r="R42" s="213"/>
    </row>
    <row r="43" spans="2:18" ht="12.75" x14ac:dyDescent="0.2">
      <c r="B43" s="278" t="str">
        <f>IF(Tabla1[[#This Row],[Código_Actividad]]="","",CONCATENATE(Tabla1[[#This Row],[POA]],".",Tabla1[[#This Row],[SRS]],".",Tabla1[[#This Row],[AREA]],".",Tabla1[[#This Row],[TIPO]]))</f>
        <v/>
      </c>
      <c r="C43" s="278" t="str">
        <f>IF(Tabla1[[#This Row],[Código_Actividad]]="","",'[3]Formulario PPGR1'!#REF!)</f>
        <v/>
      </c>
      <c r="D43" s="278" t="str">
        <f>IF(Tabla1[[#This Row],[Código_Actividad]]="","",'[3]Formulario PPGR1'!#REF!)</f>
        <v/>
      </c>
      <c r="E43" s="278" t="str">
        <f>IF(Tabla1[[#This Row],[Código_Actividad]]="","",'[3]Formulario PPGR1'!#REF!)</f>
        <v/>
      </c>
      <c r="F43" s="278" t="str">
        <f>IF(Tabla1[[#This Row],[Código_Actividad]]="","",'[3]Formulario PPGR1'!#REF!)</f>
        <v/>
      </c>
      <c r="G43" s="279"/>
      <c r="H43" s="279"/>
      <c r="I43" s="280" t="s">
        <v>914</v>
      </c>
      <c r="J43" s="280" t="s">
        <v>1478</v>
      </c>
      <c r="K43" s="281" t="s">
        <v>1091</v>
      </c>
      <c r="L43" s="279">
        <v>0.5</v>
      </c>
      <c r="M43" s="282">
        <v>2200</v>
      </c>
      <c r="N43" s="226">
        <f>+Tabla1[[#This Row],[Cantidad de Insumos]]*Tabla1[[#This Row],[Precio Unitario]]</f>
        <v>1100</v>
      </c>
      <c r="O43" s="283" t="s">
        <v>1474</v>
      </c>
      <c r="P43" s="280" t="s">
        <v>1472</v>
      </c>
      <c r="Q43" s="213"/>
      <c r="R43" s="213"/>
    </row>
    <row r="44" spans="2:18" ht="25.5" x14ac:dyDescent="0.2">
      <c r="B44" s="228" t="e">
        <f>IF(Tabla1[[#This Row],[Código_Actividad]]="","",CONCATENATE(Tabla1[[#This Row],[POA]],".",Tabla1[[#This Row],[SRS]],".",Tabla1[[#This Row],[AREA]],".",Tabla1[[#This Row],[TIPO]]))</f>
        <v>#REF!</v>
      </c>
      <c r="C44" s="228" t="e">
        <f>IF(Tabla1[[#This Row],[Código_Actividad]]="","",'[3]Formulario PPGR1'!#REF!)</f>
        <v>#REF!</v>
      </c>
      <c r="D44" s="228" t="e">
        <f>IF(Tabla1[[#This Row],[Código_Actividad]]="","",'[3]Formulario PPGR1'!#REF!)</f>
        <v>#REF!</v>
      </c>
      <c r="E44" s="228" t="e">
        <f>IF(Tabla1[[#This Row],[Código_Actividad]]="","",'[3]Formulario PPGR1'!#REF!)</f>
        <v>#REF!</v>
      </c>
      <c r="F44" s="228" t="e">
        <f>IF(Tabla1[[#This Row],[Código_Actividad]]="","",'[3]Formulario PPGR1'!#REF!)</f>
        <v>#REF!</v>
      </c>
      <c r="G44" s="254" t="s">
        <v>1376</v>
      </c>
      <c r="H44" s="269" t="s">
        <v>1235</v>
      </c>
      <c r="I44" s="224" t="s">
        <v>1475</v>
      </c>
      <c r="J44" s="224" t="s">
        <v>1476</v>
      </c>
      <c r="K44" s="224" t="s">
        <v>1477</v>
      </c>
      <c r="L44" s="223">
        <v>0.5</v>
      </c>
      <c r="M44" s="225">
        <v>525</v>
      </c>
      <c r="N44" s="226">
        <f>+Tabla1[[#This Row],[Cantidad de Insumos]]*Tabla1[[#This Row],[Precio Unitario]]</f>
        <v>262.5</v>
      </c>
      <c r="O44" s="227" t="s">
        <v>819</v>
      </c>
      <c r="P44" s="224" t="s">
        <v>1472</v>
      </c>
      <c r="Q44" s="213"/>
      <c r="R44" s="213"/>
    </row>
    <row r="45" spans="2:18" ht="12.75" x14ac:dyDescent="0.2">
      <c r="B45" s="278" t="str">
        <f>IF(Tabla1[[#This Row],[Código_Actividad]]="","",CONCATENATE(Tabla1[[#This Row],[POA]],".",Tabla1[[#This Row],[SRS]],".",Tabla1[[#This Row],[AREA]],".",Tabla1[[#This Row],[TIPO]]))</f>
        <v/>
      </c>
      <c r="C45" s="278" t="str">
        <f>IF(Tabla1[[#This Row],[Código_Actividad]]="","",'[3]Formulario PPGR1'!#REF!)</f>
        <v/>
      </c>
      <c r="D45" s="278" t="str">
        <f>IF(Tabla1[[#This Row],[Código_Actividad]]="","",'[3]Formulario PPGR1'!#REF!)</f>
        <v/>
      </c>
      <c r="E45" s="278" t="str">
        <f>IF(Tabla1[[#This Row],[Código_Actividad]]="","",'[3]Formulario PPGR1'!#REF!)</f>
        <v/>
      </c>
      <c r="F45" s="278" t="str">
        <f>IF(Tabla1[[#This Row],[Código_Actividad]]="","",'[3]Formulario PPGR1'!#REF!)</f>
        <v/>
      </c>
      <c r="G45" s="279"/>
      <c r="H45" s="279"/>
      <c r="I45" s="280" t="s">
        <v>914</v>
      </c>
      <c r="J45" s="280" t="s">
        <v>1478</v>
      </c>
      <c r="K45" s="281" t="s">
        <v>1091</v>
      </c>
      <c r="L45" s="279">
        <v>0.5</v>
      </c>
      <c r="M45" s="282">
        <v>2200</v>
      </c>
      <c r="N45" s="226">
        <f>+Tabla1[[#This Row],[Cantidad de Insumos]]*Tabla1[[#This Row],[Precio Unitario]]</f>
        <v>1100</v>
      </c>
      <c r="O45" s="283" t="s">
        <v>1474</v>
      </c>
      <c r="P45" s="280" t="s">
        <v>1472</v>
      </c>
      <c r="Q45" s="213"/>
      <c r="R45" s="213"/>
    </row>
    <row r="46" spans="2:18" ht="12.75" x14ac:dyDescent="0.2">
      <c r="B46" s="228" t="e">
        <f>IF(Tabla1[[#This Row],[Código_Actividad]]="","",CONCATENATE(Tabla1[[#This Row],[POA]],".",Tabla1[[#This Row],[SRS]],".",Tabla1[[#This Row],[AREA]],".",Tabla1[[#This Row],[TIPO]]))</f>
        <v>#REF!</v>
      </c>
      <c r="C46" s="228" t="e">
        <f>IF(Tabla1[[#This Row],[Código_Actividad]]="","",'[3]Formulario PPGR1'!#REF!)</f>
        <v>#REF!</v>
      </c>
      <c r="D46" s="228" t="e">
        <f>IF(Tabla1[[#This Row],[Código_Actividad]]="","",'[3]Formulario PPGR1'!#REF!)</f>
        <v>#REF!</v>
      </c>
      <c r="E46" s="228" t="e">
        <f>IF(Tabla1[[#This Row],[Código_Actividad]]="","",'[3]Formulario PPGR1'!#REF!)</f>
        <v>#REF!</v>
      </c>
      <c r="F46" s="228" t="e">
        <f>IF(Tabla1[[#This Row],[Código_Actividad]]="","",'[3]Formulario PPGR1'!#REF!)</f>
        <v>#REF!</v>
      </c>
      <c r="G46" s="247" t="s">
        <v>1377</v>
      </c>
      <c r="H46" s="269" t="s">
        <v>1236</v>
      </c>
      <c r="I46" s="224" t="s">
        <v>170</v>
      </c>
      <c r="J46" s="224" t="s">
        <v>1480</v>
      </c>
      <c r="K46" s="224" t="s">
        <v>1091</v>
      </c>
      <c r="L46" s="223">
        <v>25</v>
      </c>
      <c r="M46" s="225">
        <v>20</v>
      </c>
      <c r="N46" s="226">
        <f>+Tabla1[[#This Row],[Cantidad de Insumos]]*Tabla1[[#This Row],[Precio Unitario]]</f>
        <v>500</v>
      </c>
      <c r="O46" s="227" t="s">
        <v>476</v>
      </c>
      <c r="P46" s="224" t="s">
        <v>1472</v>
      </c>
      <c r="Q46" s="213"/>
      <c r="R46" s="213"/>
    </row>
    <row r="47" spans="2:18" ht="12.75" x14ac:dyDescent="0.2">
      <c r="B47" s="278" t="str">
        <f>IF(Tabla1[[#This Row],[Código_Actividad]]="","",CONCATENATE(Tabla1[[#This Row],[POA]],".",Tabla1[[#This Row],[SRS]],".",Tabla1[[#This Row],[AREA]],".",Tabla1[[#This Row],[TIPO]]))</f>
        <v/>
      </c>
      <c r="C47" s="278" t="str">
        <f>IF(Tabla1[[#This Row],[Código_Actividad]]="","",'[3]Formulario PPGR1'!#REF!)</f>
        <v/>
      </c>
      <c r="D47" s="278" t="str">
        <f>IF(Tabla1[[#This Row],[Código_Actividad]]="","",'[3]Formulario PPGR1'!#REF!)</f>
        <v/>
      </c>
      <c r="E47" s="278" t="str">
        <f>IF(Tabla1[[#This Row],[Código_Actividad]]="","",'[3]Formulario PPGR1'!#REF!)</f>
        <v/>
      </c>
      <c r="F47" s="278" t="str">
        <f>IF(Tabla1[[#This Row],[Código_Actividad]]="","",'[3]Formulario PPGR1'!#REF!)</f>
        <v/>
      </c>
      <c r="G47" s="279"/>
      <c r="H47" s="279"/>
      <c r="I47" s="280" t="s">
        <v>1475</v>
      </c>
      <c r="J47" s="280" t="s">
        <v>1476</v>
      </c>
      <c r="K47" s="281" t="s">
        <v>1477</v>
      </c>
      <c r="L47" s="279">
        <v>0.5</v>
      </c>
      <c r="M47" s="282">
        <v>525</v>
      </c>
      <c r="N47" s="226">
        <f>+Tabla1[[#This Row],[Cantidad de Insumos]]*Tabla1[[#This Row],[Precio Unitario]]</f>
        <v>262.5</v>
      </c>
      <c r="O47" s="283" t="s">
        <v>819</v>
      </c>
      <c r="P47" s="280" t="s">
        <v>1472</v>
      </c>
      <c r="Q47" s="213"/>
      <c r="R47" s="213"/>
    </row>
    <row r="48" spans="2:18" ht="12.75" x14ac:dyDescent="0.2">
      <c r="B48" s="278" t="str">
        <f>IF(Tabla1[[#This Row],[Código_Actividad]]="","",CONCATENATE(Tabla1[[#This Row],[POA]],".",Tabla1[[#This Row],[SRS]],".",Tabla1[[#This Row],[AREA]],".",Tabla1[[#This Row],[TIPO]]))</f>
        <v/>
      </c>
      <c r="C48" s="278" t="str">
        <f>IF(Tabla1[[#This Row],[Código_Actividad]]="","",'[3]Formulario PPGR1'!#REF!)</f>
        <v/>
      </c>
      <c r="D48" s="278" t="str">
        <f>IF(Tabla1[[#This Row],[Código_Actividad]]="","",'[3]Formulario PPGR1'!#REF!)</f>
        <v/>
      </c>
      <c r="E48" s="278" t="str">
        <f>IF(Tabla1[[#This Row],[Código_Actividad]]="","",'[3]Formulario PPGR1'!#REF!)</f>
        <v/>
      </c>
      <c r="F48" s="278" t="str">
        <f>IF(Tabla1[[#This Row],[Código_Actividad]]="","",'[3]Formulario PPGR1'!#REF!)</f>
        <v/>
      </c>
      <c r="G48" s="279"/>
      <c r="H48" s="279"/>
      <c r="I48" s="280" t="s">
        <v>914</v>
      </c>
      <c r="J48" s="280" t="s">
        <v>1478</v>
      </c>
      <c r="K48" s="281" t="s">
        <v>1091</v>
      </c>
      <c r="L48" s="279">
        <v>0.5</v>
      </c>
      <c r="M48" s="282">
        <v>2200</v>
      </c>
      <c r="N48" s="226">
        <f>+Tabla1[[#This Row],[Cantidad de Insumos]]*Tabla1[[#This Row],[Precio Unitario]]</f>
        <v>1100</v>
      </c>
      <c r="O48" s="283" t="s">
        <v>1474</v>
      </c>
      <c r="P48" s="280" t="s">
        <v>1472</v>
      </c>
      <c r="Q48" s="213"/>
      <c r="R48" s="213"/>
    </row>
    <row r="49" spans="2:18" ht="25.5" x14ac:dyDescent="0.2">
      <c r="B49" s="228" t="e">
        <f>IF(Tabla1[[#This Row],[Código_Actividad]]="","",CONCATENATE(Tabla1[[#This Row],[POA]],".",Tabla1[[#This Row],[SRS]],".",Tabla1[[#This Row],[AREA]],".",Tabla1[[#This Row],[TIPO]]))</f>
        <v>#REF!</v>
      </c>
      <c r="C49" s="228" t="e">
        <f>IF(Tabla1[[#This Row],[Código_Actividad]]="","",'[3]Formulario PPGR1'!#REF!)</f>
        <v>#REF!</v>
      </c>
      <c r="D49" s="228" t="e">
        <f>IF(Tabla1[[#This Row],[Código_Actividad]]="","",'[3]Formulario PPGR1'!#REF!)</f>
        <v>#REF!</v>
      </c>
      <c r="E49" s="228" t="e">
        <f>IF(Tabla1[[#This Row],[Código_Actividad]]="","",'[3]Formulario PPGR1'!#REF!)</f>
        <v>#REF!</v>
      </c>
      <c r="F49" s="228" t="e">
        <f>IF(Tabla1[[#This Row],[Código_Actividad]]="","",'[3]Formulario PPGR1'!#REF!)</f>
        <v>#REF!</v>
      </c>
      <c r="G49" s="247" t="s">
        <v>1378</v>
      </c>
      <c r="H49" s="269" t="s">
        <v>1237</v>
      </c>
      <c r="I49" s="224" t="s">
        <v>1475</v>
      </c>
      <c r="J49" s="224" t="s">
        <v>1476</v>
      </c>
      <c r="K49" s="224" t="s">
        <v>1477</v>
      </c>
      <c r="L49" s="223">
        <v>0.5</v>
      </c>
      <c r="M49" s="225">
        <v>525</v>
      </c>
      <c r="N49" s="226">
        <f>+Tabla1[[#This Row],[Cantidad de Insumos]]*Tabla1[[#This Row],[Precio Unitario]]</f>
        <v>262.5</v>
      </c>
      <c r="O49" s="227" t="s">
        <v>819</v>
      </c>
      <c r="P49" s="224" t="s">
        <v>1472</v>
      </c>
      <c r="Q49" s="213"/>
      <c r="R49" s="213"/>
    </row>
    <row r="50" spans="2:18" ht="12.75" x14ac:dyDescent="0.2">
      <c r="B50" s="278" t="str">
        <f>IF(Tabla1[[#This Row],[Código_Actividad]]="","",CONCATENATE(Tabla1[[#This Row],[POA]],".",Tabla1[[#This Row],[SRS]],".",Tabla1[[#This Row],[AREA]],".",Tabla1[[#This Row],[TIPO]]))</f>
        <v/>
      </c>
      <c r="C50" s="278" t="str">
        <f>IF(Tabla1[[#This Row],[Código_Actividad]]="","",'[3]Formulario PPGR1'!#REF!)</f>
        <v/>
      </c>
      <c r="D50" s="278" t="str">
        <f>IF(Tabla1[[#This Row],[Código_Actividad]]="","",'[3]Formulario PPGR1'!#REF!)</f>
        <v/>
      </c>
      <c r="E50" s="278" t="str">
        <f>IF(Tabla1[[#This Row],[Código_Actividad]]="","",'[3]Formulario PPGR1'!#REF!)</f>
        <v/>
      </c>
      <c r="F50" s="278" t="str">
        <f>IF(Tabla1[[#This Row],[Código_Actividad]]="","",'[3]Formulario PPGR1'!#REF!)</f>
        <v/>
      </c>
      <c r="G50" s="279"/>
      <c r="H50" s="279"/>
      <c r="I50" s="280" t="s">
        <v>914</v>
      </c>
      <c r="J50" s="280" t="s">
        <v>1478</v>
      </c>
      <c r="K50" s="281" t="s">
        <v>1091</v>
      </c>
      <c r="L50" s="279">
        <v>0.5</v>
      </c>
      <c r="M50" s="282">
        <v>2200</v>
      </c>
      <c r="N50" s="226">
        <f>+Tabla1[[#This Row],[Cantidad de Insumos]]*Tabla1[[#This Row],[Precio Unitario]]</f>
        <v>1100</v>
      </c>
      <c r="O50" s="283" t="s">
        <v>1474</v>
      </c>
      <c r="P50" s="280" t="s">
        <v>1472</v>
      </c>
      <c r="Q50" s="213"/>
      <c r="R50" s="213"/>
    </row>
    <row r="51" spans="2:18" ht="12.75" x14ac:dyDescent="0.2">
      <c r="B51" s="228" t="e">
        <f>IF(Tabla1[[#This Row],[Código_Actividad]]="","",CONCATENATE(Tabla1[[#This Row],[POA]],".",Tabla1[[#This Row],[SRS]],".",Tabla1[[#This Row],[AREA]],".",Tabla1[[#This Row],[TIPO]]))</f>
        <v>#REF!</v>
      </c>
      <c r="C51" s="228" t="e">
        <f>IF(Tabla1[[#This Row],[Código_Actividad]]="","",'[3]Formulario PPGR1'!#REF!)</f>
        <v>#REF!</v>
      </c>
      <c r="D51" s="228" t="e">
        <f>IF(Tabla1[[#This Row],[Código_Actividad]]="","",'[3]Formulario PPGR1'!#REF!)</f>
        <v>#REF!</v>
      </c>
      <c r="E51" s="228" t="e">
        <f>IF(Tabla1[[#This Row],[Código_Actividad]]="","",'[3]Formulario PPGR1'!#REF!)</f>
        <v>#REF!</v>
      </c>
      <c r="F51" s="228" t="e">
        <f>IF(Tabla1[[#This Row],[Código_Actividad]]="","",'[3]Formulario PPGR1'!#REF!)</f>
        <v>#REF!</v>
      </c>
      <c r="G51" s="252" t="s">
        <v>1379</v>
      </c>
      <c r="H51" s="269" t="s">
        <v>1207</v>
      </c>
      <c r="I51" s="224" t="s">
        <v>1475</v>
      </c>
      <c r="J51" s="224" t="s">
        <v>1476</v>
      </c>
      <c r="K51" s="224" t="s">
        <v>1477</v>
      </c>
      <c r="L51" s="223">
        <v>0.5</v>
      </c>
      <c r="M51" s="225">
        <v>525</v>
      </c>
      <c r="N51" s="226">
        <f>+Tabla1[[#This Row],[Cantidad de Insumos]]*Tabla1[[#This Row],[Precio Unitario]]</f>
        <v>262.5</v>
      </c>
      <c r="O51" s="227" t="s">
        <v>819</v>
      </c>
      <c r="P51" s="224" t="s">
        <v>1472</v>
      </c>
      <c r="Q51" s="213"/>
      <c r="R51" s="213"/>
    </row>
    <row r="52" spans="2:18" ht="12.75" x14ac:dyDescent="0.2">
      <c r="B52" s="278" t="str">
        <f>IF(Tabla1[[#This Row],[Código_Actividad]]="","",CONCATENATE(Tabla1[[#This Row],[POA]],".",Tabla1[[#This Row],[SRS]],".",Tabla1[[#This Row],[AREA]],".",Tabla1[[#This Row],[TIPO]]))</f>
        <v/>
      </c>
      <c r="C52" s="278" t="str">
        <f>IF(Tabla1[[#This Row],[Código_Actividad]]="","",'[3]Formulario PPGR1'!#REF!)</f>
        <v/>
      </c>
      <c r="D52" s="278" t="str">
        <f>IF(Tabla1[[#This Row],[Código_Actividad]]="","",'[3]Formulario PPGR1'!#REF!)</f>
        <v/>
      </c>
      <c r="E52" s="278" t="str">
        <f>IF(Tabla1[[#This Row],[Código_Actividad]]="","",'[3]Formulario PPGR1'!#REF!)</f>
        <v/>
      </c>
      <c r="F52" s="278" t="str">
        <f>IF(Tabla1[[#This Row],[Código_Actividad]]="","",'[3]Formulario PPGR1'!#REF!)</f>
        <v/>
      </c>
      <c r="G52" s="279"/>
      <c r="H52" s="279"/>
      <c r="I52" s="280" t="s">
        <v>914</v>
      </c>
      <c r="J52" s="280" t="s">
        <v>1478</v>
      </c>
      <c r="K52" s="281" t="s">
        <v>1091</v>
      </c>
      <c r="L52" s="279">
        <v>0.5</v>
      </c>
      <c r="M52" s="282">
        <v>2200</v>
      </c>
      <c r="N52" s="226">
        <f>+Tabla1[[#This Row],[Cantidad de Insumos]]*Tabla1[[#This Row],[Precio Unitario]]</f>
        <v>1100</v>
      </c>
      <c r="O52" s="283" t="s">
        <v>1474</v>
      </c>
      <c r="P52" s="280" t="s">
        <v>1472</v>
      </c>
      <c r="Q52" s="213"/>
      <c r="R52" s="213"/>
    </row>
    <row r="53" spans="2:18" ht="25.5" x14ac:dyDescent="0.2">
      <c r="B53" s="228" t="e">
        <f>IF(Tabla1[[#This Row],[Código_Actividad]]="","",CONCATENATE(Tabla1[[#This Row],[POA]],".",Tabla1[[#This Row],[SRS]],".",Tabla1[[#This Row],[AREA]],".",Tabla1[[#This Row],[TIPO]]))</f>
        <v>#REF!</v>
      </c>
      <c r="C53" s="228" t="e">
        <f>IF(Tabla1[[#This Row],[Código_Actividad]]="","",'[3]Formulario PPGR1'!#REF!)</f>
        <v>#REF!</v>
      </c>
      <c r="D53" s="228" t="e">
        <f>IF(Tabla1[[#This Row],[Código_Actividad]]="","",'[3]Formulario PPGR1'!#REF!)</f>
        <v>#REF!</v>
      </c>
      <c r="E53" s="228" t="e">
        <f>IF(Tabla1[[#This Row],[Código_Actividad]]="","",'[3]Formulario PPGR1'!#REF!)</f>
        <v>#REF!</v>
      </c>
      <c r="F53" s="228" t="e">
        <f>IF(Tabla1[[#This Row],[Código_Actividad]]="","",'[3]Formulario PPGR1'!#REF!)</f>
        <v>#REF!</v>
      </c>
      <c r="G53" s="252" t="s">
        <v>1380</v>
      </c>
      <c r="H53" s="269" t="s">
        <v>1238</v>
      </c>
      <c r="I53" s="224" t="s">
        <v>1475</v>
      </c>
      <c r="J53" s="224" t="s">
        <v>1476</v>
      </c>
      <c r="K53" s="224" t="s">
        <v>1477</v>
      </c>
      <c r="L53" s="223">
        <v>0.5</v>
      </c>
      <c r="M53" s="225">
        <v>525</v>
      </c>
      <c r="N53" s="226">
        <f>+Tabla1[[#This Row],[Cantidad de Insumos]]*Tabla1[[#This Row],[Precio Unitario]]</f>
        <v>262.5</v>
      </c>
      <c r="O53" s="227" t="s">
        <v>819</v>
      </c>
      <c r="P53" s="224" t="s">
        <v>1472</v>
      </c>
      <c r="Q53" s="213"/>
      <c r="R53" s="213"/>
    </row>
    <row r="54" spans="2:18" ht="12.75" x14ac:dyDescent="0.2">
      <c r="B54" s="278" t="str">
        <f>IF(Tabla1[[#This Row],[Código_Actividad]]="","",CONCATENATE(Tabla1[[#This Row],[POA]],".",Tabla1[[#This Row],[SRS]],".",Tabla1[[#This Row],[AREA]],".",Tabla1[[#This Row],[TIPO]]))</f>
        <v/>
      </c>
      <c r="C54" s="278" t="str">
        <f>IF(Tabla1[[#This Row],[Código_Actividad]]="","",'[3]Formulario PPGR1'!#REF!)</f>
        <v/>
      </c>
      <c r="D54" s="278" t="str">
        <f>IF(Tabla1[[#This Row],[Código_Actividad]]="","",'[3]Formulario PPGR1'!#REF!)</f>
        <v/>
      </c>
      <c r="E54" s="278" t="str">
        <f>IF(Tabla1[[#This Row],[Código_Actividad]]="","",'[3]Formulario PPGR1'!#REF!)</f>
        <v/>
      </c>
      <c r="F54" s="278" t="str">
        <f>IF(Tabla1[[#This Row],[Código_Actividad]]="","",'[3]Formulario PPGR1'!#REF!)</f>
        <v/>
      </c>
      <c r="G54" s="279"/>
      <c r="H54" s="279"/>
      <c r="I54" s="280" t="s">
        <v>914</v>
      </c>
      <c r="J54" s="280" t="s">
        <v>1478</v>
      </c>
      <c r="K54" s="281" t="s">
        <v>1091</v>
      </c>
      <c r="L54" s="279">
        <v>0.5</v>
      </c>
      <c r="M54" s="282">
        <v>2200</v>
      </c>
      <c r="N54" s="226">
        <f>+Tabla1[[#This Row],[Cantidad de Insumos]]*Tabla1[[#This Row],[Precio Unitario]]</f>
        <v>1100</v>
      </c>
      <c r="O54" s="283" t="s">
        <v>1474</v>
      </c>
      <c r="P54" s="280" t="s">
        <v>1472</v>
      </c>
      <c r="Q54" s="213"/>
      <c r="R54" s="213"/>
    </row>
    <row r="55" spans="2:18" ht="25.5" x14ac:dyDescent="0.2">
      <c r="B55" s="228" t="e">
        <f>IF(Tabla1[[#This Row],[Código_Actividad]]="","",CONCATENATE(Tabla1[[#This Row],[POA]],".",Tabla1[[#This Row],[SRS]],".",Tabla1[[#This Row],[AREA]],".",Tabla1[[#This Row],[TIPO]]))</f>
        <v>#REF!</v>
      </c>
      <c r="C55" s="228" t="e">
        <f>IF(Tabla1[[#This Row],[Código_Actividad]]="","",'[3]Formulario PPGR1'!#REF!)</f>
        <v>#REF!</v>
      </c>
      <c r="D55" s="228" t="e">
        <f>IF(Tabla1[[#This Row],[Código_Actividad]]="","",'[3]Formulario PPGR1'!#REF!)</f>
        <v>#REF!</v>
      </c>
      <c r="E55" s="228" t="e">
        <f>IF(Tabla1[[#This Row],[Código_Actividad]]="","",'[3]Formulario PPGR1'!#REF!)</f>
        <v>#REF!</v>
      </c>
      <c r="F55" s="228" t="e">
        <f>IF(Tabla1[[#This Row],[Código_Actividad]]="","",'[3]Formulario PPGR1'!#REF!)</f>
        <v>#REF!</v>
      </c>
      <c r="G55" s="252" t="s">
        <v>1381</v>
      </c>
      <c r="H55" s="269" t="s">
        <v>1239</v>
      </c>
      <c r="I55" s="224" t="s">
        <v>1475</v>
      </c>
      <c r="J55" s="224" t="s">
        <v>1476</v>
      </c>
      <c r="K55" s="224" t="s">
        <v>1477</v>
      </c>
      <c r="L55" s="223">
        <v>0.5</v>
      </c>
      <c r="M55" s="225">
        <v>525</v>
      </c>
      <c r="N55" s="226">
        <f>+Tabla1[[#This Row],[Cantidad de Insumos]]*Tabla1[[#This Row],[Precio Unitario]]</f>
        <v>262.5</v>
      </c>
      <c r="O55" s="227" t="s">
        <v>819</v>
      </c>
      <c r="P55" s="224" t="s">
        <v>1472</v>
      </c>
      <c r="Q55" s="213"/>
      <c r="R55" s="213"/>
    </row>
    <row r="56" spans="2:18" ht="12.75" x14ac:dyDescent="0.2">
      <c r="B56" s="278" t="str">
        <f>IF(Tabla1[[#This Row],[Código_Actividad]]="","",CONCATENATE(Tabla1[[#This Row],[POA]],".",Tabla1[[#This Row],[SRS]],".",Tabla1[[#This Row],[AREA]],".",Tabla1[[#This Row],[TIPO]]))</f>
        <v/>
      </c>
      <c r="C56" s="278" t="str">
        <f>IF(Tabla1[[#This Row],[Código_Actividad]]="","",'[3]Formulario PPGR1'!#REF!)</f>
        <v/>
      </c>
      <c r="D56" s="278" t="str">
        <f>IF(Tabla1[[#This Row],[Código_Actividad]]="","",'[3]Formulario PPGR1'!#REF!)</f>
        <v/>
      </c>
      <c r="E56" s="278" t="str">
        <f>IF(Tabla1[[#This Row],[Código_Actividad]]="","",'[3]Formulario PPGR1'!#REF!)</f>
        <v/>
      </c>
      <c r="F56" s="278" t="str">
        <f>IF(Tabla1[[#This Row],[Código_Actividad]]="","",'[3]Formulario PPGR1'!#REF!)</f>
        <v/>
      </c>
      <c r="G56" s="279"/>
      <c r="H56" s="279"/>
      <c r="I56" s="280" t="s">
        <v>914</v>
      </c>
      <c r="J56" s="280" t="s">
        <v>1478</v>
      </c>
      <c r="K56" s="281" t="s">
        <v>1091</v>
      </c>
      <c r="L56" s="279">
        <v>0.5</v>
      </c>
      <c r="M56" s="282">
        <v>2200</v>
      </c>
      <c r="N56" s="226">
        <f>+Tabla1[[#This Row],[Cantidad de Insumos]]*Tabla1[[#This Row],[Precio Unitario]]</f>
        <v>1100</v>
      </c>
      <c r="O56" s="283" t="s">
        <v>1474</v>
      </c>
      <c r="P56" s="280" t="s">
        <v>1472</v>
      </c>
      <c r="Q56" s="213"/>
      <c r="R56" s="213"/>
    </row>
    <row r="57" spans="2:18" ht="38.25" x14ac:dyDescent="0.2">
      <c r="B57" s="228" t="e">
        <f>IF(Tabla1[[#This Row],[Código_Actividad]]="","",CONCATENATE(Tabla1[[#This Row],[POA]],".",Tabla1[[#This Row],[SRS]],".",Tabla1[[#This Row],[AREA]],".",Tabla1[[#This Row],[TIPO]]))</f>
        <v>#REF!</v>
      </c>
      <c r="C57" s="228" t="e">
        <f>IF(Tabla1[[#This Row],[Código_Actividad]]="","",'[3]Formulario PPGR1'!#REF!)</f>
        <v>#REF!</v>
      </c>
      <c r="D57" s="228" t="e">
        <f>IF(Tabla1[[#This Row],[Código_Actividad]]="","",'[3]Formulario PPGR1'!#REF!)</f>
        <v>#REF!</v>
      </c>
      <c r="E57" s="228" t="e">
        <f>IF(Tabla1[[#This Row],[Código_Actividad]]="","",'[3]Formulario PPGR1'!#REF!)</f>
        <v>#REF!</v>
      </c>
      <c r="F57" s="228" t="e">
        <f>IF(Tabla1[[#This Row],[Código_Actividad]]="","",'[3]Formulario PPGR1'!#REF!)</f>
        <v>#REF!</v>
      </c>
      <c r="G57" s="252" t="s">
        <v>1382</v>
      </c>
      <c r="H57" s="269" t="s">
        <v>1240</v>
      </c>
      <c r="I57" s="224" t="s">
        <v>1475</v>
      </c>
      <c r="J57" s="224" t="s">
        <v>1476</v>
      </c>
      <c r="K57" s="224" t="s">
        <v>1477</v>
      </c>
      <c r="L57" s="223">
        <v>0.6</v>
      </c>
      <c r="M57" s="225">
        <v>525</v>
      </c>
      <c r="N57" s="226">
        <f>+Tabla1[[#This Row],[Cantidad de Insumos]]*Tabla1[[#This Row],[Precio Unitario]]</f>
        <v>315</v>
      </c>
      <c r="O57" s="227" t="s">
        <v>819</v>
      </c>
      <c r="P57" s="224" t="s">
        <v>1472</v>
      </c>
      <c r="Q57" s="213"/>
      <c r="R57" s="213"/>
    </row>
    <row r="58" spans="2:18" ht="12.75" x14ac:dyDescent="0.2">
      <c r="B58" s="278" t="str">
        <f>IF(Tabla1[[#This Row],[Código_Actividad]]="","",CONCATENATE(Tabla1[[#This Row],[POA]],".",Tabla1[[#This Row],[SRS]],".",Tabla1[[#This Row],[AREA]],".",Tabla1[[#This Row],[TIPO]]))</f>
        <v/>
      </c>
      <c r="C58" s="278" t="str">
        <f>IF(Tabla1[[#This Row],[Código_Actividad]]="","",'[3]Formulario PPGR1'!#REF!)</f>
        <v/>
      </c>
      <c r="D58" s="278" t="str">
        <f>IF(Tabla1[[#This Row],[Código_Actividad]]="","",'[3]Formulario PPGR1'!#REF!)</f>
        <v/>
      </c>
      <c r="E58" s="278" t="str">
        <f>IF(Tabla1[[#This Row],[Código_Actividad]]="","",'[3]Formulario PPGR1'!#REF!)</f>
        <v/>
      </c>
      <c r="F58" s="278" t="str">
        <f>IF(Tabla1[[#This Row],[Código_Actividad]]="","",'[3]Formulario PPGR1'!#REF!)</f>
        <v/>
      </c>
      <c r="G58" s="279"/>
      <c r="H58" s="279"/>
      <c r="I58" s="280" t="s">
        <v>914</v>
      </c>
      <c r="J58" s="280" t="s">
        <v>1478</v>
      </c>
      <c r="K58" s="281" t="s">
        <v>1091</v>
      </c>
      <c r="L58" s="279">
        <v>0.6</v>
      </c>
      <c r="M58" s="282">
        <v>2200</v>
      </c>
      <c r="N58" s="226">
        <f>+Tabla1[[#This Row],[Cantidad de Insumos]]*Tabla1[[#This Row],[Precio Unitario]]</f>
        <v>1320</v>
      </c>
      <c r="O58" s="283" t="s">
        <v>1474</v>
      </c>
      <c r="P58" s="280" t="s">
        <v>1472</v>
      </c>
      <c r="Q58" s="213"/>
      <c r="R58" s="213"/>
    </row>
    <row r="59" spans="2:18" ht="25.5" x14ac:dyDescent="0.2">
      <c r="B59" s="228" t="e">
        <f>IF(Tabla1[[#This Row],[Código_Actividad]]="","",CONCATENATE(Tabla1[[#This Row],[POA]],".",Tabla1[[#This Row],[SRS]],".",Tabla1[[#This Row],[AREA]],".",Tabla1[[#This Row],[TIPO]]))</f>
        <v>#REF!</v>
      </c>
      <c r="C59" s="228" t="e">
        <f>IF(Tabla1[[#This Row],[Código_Actividad]]="","",'[3]Formulario PPGR1'!#REF!)</f>
        <v>#REF!</v>
      </c>
      <c r="D59" s="228" t="e">
        <f>IF(Tabla1[[#This Row],[Código_Actividad]]="","",'[3]Formulario PPGR1'!#REF!)</f>
        <v>#REF!</v>
      </c>
      <c r="E59" s="228" t="e">
        <f>IF(Tabla1[[#This Row],[Código_Actividad]]="","",'[3]Formulario PPGR1'!#REF!)</f>
        <v>#REF!</v>
      </c>
      <c r="F59" s="228" t="e">
        <f>IF(Tabla1[[#This Row],[Código_Actividad]]="","",'[3]Formulario PPGR1'!#REF!)</f>
        <v>#REF!</v>
      </c>
      <c r="G59" s="254" t="s">
        <v>1383</v>
      </c>
      <c r="H59" s="269" t="s">
        <v>1241</v>
      </c>
      <c r="I59" s="224" t="s">
        <v>1475</v>
      </c>
      <c r="J59" s="224" t="s">
        <v>1476</v>
      </c>
      <c r="K59" s="224" t="s">
        <v>1477</v>
      </c>
      <c r="L59" s="223">
        <v>0.6</v>
      </c>
      <c r="M59" s="225">
        <v>525</v>
      </c>
      <c r="N59" s="226">
        <f>+Tabla1[[#This Row],[Cantidad de Insumos]]*Tabla1[[#This Row],[Precio Unitario]]</f>
        <v>315</v>
      </c>
      <c r="O59" s="227" t="s">
        <v>819</v>
      </c>
      <c r="P59" s="224" t="s">
        <v>1472</v>
      </c>
      <c r="Q59" s="213"/>
      <c r="R59" s="213"/>
    </row>
    <row r="60" spans="2:18" ht="12.75" x14ac:dyDescent="0.2">
      <c r="B60" s="278" t="str">
        <f>IF(Tabla1[[#This Row],[Código_Actividad]]="","",CONCATENATE(Tabla1[[#This Row],[POA]],".",Tabla1[[#This Row],[SRS]],".",Tabla1[[#This Row],[AREA]],".",Tabla1[[#This Row],[TIPO]]))</f>
        <v/>
      </c>
      <c r="C60" s="278" t="str">
        <f>IF(Tabla1[[#This Row],[Código_Actividad]]="","",'[3]Formulario PPGR1'!#REF!)</f>
        <v/>
      </c>
      <c r="D60" s="278" t="str">
        <f>IF(Tabla1[[#This Row],[Código_Actividad]]="","",'[3]Formulario PPGR1'!#REF!)</f>
        <v/>
      </c>
      <c r="E60" s="278" t="str">
        <f>IF(Tabla1[[#This Row],[Código_Actividad]]="","",'[3]Formulario PPGR1'!#REF!)</f>
        <v/>
      </c>
      <c r="F60" s="278" t="str">
        <f>IF(Tabla1[[#This Row],[Código_Actividad]]="","",'[3]Formulario PPGR1'!#REF!)</f>
        <v/>
      </c>
      <c r="G60" s="279"/>
      <c r="H60" s="279"/>
      <c r="I60" s="280" t="s">
        <v>914</v>
      </c>
      <c r="J60" s="280" t="s">
        <v>1478</v>
      </c>
      <c r="K60" s="281" t="s">
        <v>1091</v>
      </c>
      <c r="L60" s="279">
        <v>0.6</v>
      </c>
      <c r="M60" s="282">
        <v>2200</v>
      </c>
      <c r="N60" s="226">
        <f>+Tabla1[[#This Row],[Cantidad de Insumos]]*Tabla1[[#This Row],[Precio Unitario]]</f>
        <v>1320</v>
      </c>
      <c r="O60" s="283" t="s">
        <v>1474</v>
      </c>
      <c r="P60" s="280" t="s">
        <v>1472</v>
      </c>
      <c r="Q60" s="213"/>
      <c r="R60" s="213"/>
    </row>
    <row r="61" spans="2:18" ht="25.5" x14ac:dyDescent="0.2">
      <c r="B61" s="228" t="e">
        <f>IF(Tabla1[[#This Row],[Código_Actividad]]="","",CONCATENATE(Tabla1[[#This Row],[POA]],".",Tabla1[[#This Row],[SRS]],".",Tabla1[[#This Row],[AREA]],".",Tabla1[[#This Row],[TIPO]]))</f>
        <v>#REF!</v>
      </c>
      <c r="C61" s="228" t="e">
        <f>IF(Tabla1[[#This Row],[Código_Actividad]]="","",'[3]Formulario PPGR1'!#REF!)</f>
        <v>#REF!</v>
      </c>
      <c r="D61" s="228" t="e">
        <f>IF(Tabla1[[#This Row],[Código_Actividad]]="","",'[3]Formulario PPGR1'!#REF!)</f>
        <v>#REF!</v>
      </c>
      <c r="E61" s="228" t="e">
        <f>IF(Tabla1[[#This Row],[Código_Actividad]]="","",'[3]Formulario PPGR1'!#REF!)</f>
        <v>#REF!</v>
      </c>
      <c r="F61" s="228" t="e">
        <f>IF(Tabla1[[#This Row],[Código_Actividad]]="","",'[3]Formulario PPGR1'!#REF!)</f>
        <v>#REF!</v>
      </c>
      <c r="G61" s="254" t="s">
        <v>1384</v>
      </c>
      <c r="H61" s="269" t="s">
        <v>1242</v>
      </c>
      <c r="I61" s="224" t="s">
        <v>170</v>
      </c>
      <c r="J61" s="224" t="s">
        <v>1480</v>
      </c>
      <c r="K61" s="224" t="s">
        <v>1091</v>
      </c>
      <c r="L61" s="223">
        <v>20</v>
      </c>
      <c r="M61" s="225">
        <v>20</v>
      </c>
      <c r="N61" s="226">
        <f>+Tabla1[[#This Row],[Cantidad de Insumos]]*Tabla1[[#This Row],[Precio Unitario]]</f>
        <v>400</v>
      </c>
      <c r="O61" s="227" t="s">
        <v>476</v>
      </c>
      <c r="P61" s="224" t="s">
        <v>1472</v>
      </c>
      <c r="Q61" s="213"/>
      <c r="R61" s="213"/>
    </row>
    <row r="62" spans="2:18" ht="12.75" x14ac:dyDescent="0.2">
      <c r="B62" s="278" t="str">
        <f>IF(Tabla1[[#This Row],[Código_Actividad]]="","",CONCATENATE(Tabla1[[#This Row],[POA]],".",Tabla1[[#This Row],[SRS]],".",Tabla1[[#This Row],[AREA]],".",Tabla1[[#This Row],[TIPO]]))</f>
        <v/>
      </c>
      <c r="C62" s="278" t="str">
        <f>IF(Tabla1[[#This Row],[Código_Actividad]]="","",'[3]Formulario PPGR1'!#REF!)</f>
        <v/>
      </c>
      <c r="D62" s="278" t="str">
        <f>IF(Tabla1[[#This Row],[Código_Actividad]]="","",'[3]Formulario PPGR1'!#REF!)</f>
        <v/>
      </c>
      <c r="E62" s="278" t="str">
        <f>IF(Tabla1[[#This Row],[Código_Actividad]]="","",'[3]Formulario PPGR1'!#REF!)</f>
        <v/>
      </c>
      <c r="F62" s="278" t="str">
        <f>IF(Tabla1[[#This Row],[Código_Actividad]]="","",'[3]Formulario PPGR1'!#REF!)</f>
        <v/>
      </c>
      <c r="G62" s="279"/>
      <c r="H62" s="279"/>
      <c r="I62" s="280" t="s">
        <v>1475</v>
      </c>
      <c r="J62" s="280" t="s">
        <v>1476</v>
      </c>
      <c r="K62" s="281" t="s">
        <v>1477</v>
      </c>
      <c r="L62" s="279">
        <v>0.5</v>
      </c>
      <c r="M62" s="282">
        <v>525</v>
      </c>
      <c r="N62" s="226">
        <f>+Tabla1[[#This Row],[Cantidad de Insumos]]*Tabla1[[#This Row],[Precio Unitario]]</f>
        <v>262.5</v>
      </c>
      <c r="O62" s="283" t="s">
        <v>819</v>
      </c>
      <c r="P62" s="280" t="s">
        <v>1472</v>
      </c>
      <c r="Q62" s="213"/>
      <c r="R62" s="213"/>
    </row>
    <row r="63" spans="2:18" ht="12.75" x14ac:dyDescent="0.2">
      <c r="B63" s="278" t="str">
        <f>IF(Tabla1[[#This Row],[Código_Actividad]]="","",CONCATENATE(Tabla1[[#This Row],[POA]],".",Tabla1[[#This Row],[SRS]],".",Tabla1[[#This Row],[AREA]],".",Tabla1[[#This Row],[TIPO]]))</f>
        <v/>
      </c>
      <c r="C63" s="278" t="str">
        <f>IF(Tabla1[[#This Row],[Código_Actividad]]="","",'[3]Formulario PPGR1'!#REF!)</f>
        <v/>
      </c>
      <c r="D63" s="278" t="str">
        <f>IF(Tabla1[[#This Row],[Código_Actividad]]="","",'[3]Formulario PPGR1'!#REF!)</f>
        <v/>
      </c>
      <c r="E63" s="278" t="str">
        <f>IF(Tabla1[[#This Row],[Código_Actividad]]="","",'[3]Formulario PPGR1'!#REF!)</f>
        <v/>
      </c>
      <c r="F63" s="278" t="str">
        <f>IF(Tabla1[[#This Row],[Código_Actividad]]="","",'[3]Formulario PPGR1'!#REF!)</f>
        <v/>
      </c>
      <c r="G63" s="279"/>
      <c r="H63" s="279"/>
      <c r="I63" s="280" t="s">
        <v>914</v>
      </c>
      <c r="J63" s="280" t="s">
        <v>1478</v>
      </c>
      <c r="K63" s="281" t="s">
        <v>1091</v>
      </c>
      <c r="L63" s="279">
        <v>0.5</v>
      </c>
      <c r="M63" s="282">
        <v>2200</v>
      </c>
      <c r="N63" s="226">
        <f>+Tabla1[[#This Row],[Cantidad de Insumos]]*Tabla1[[#This Row],[Precio Unitario]]</f>
        <v>1100</v>
      </c>
      <c r="O63" s="283" t="s">
        <v>1474</v>
      </c>
      <c r="P63" s="280" t="s">
        <v>1472</v>
      </c>
      <c r="Q63" s="213"/>
      <c r="R63" s="213"/>
    </row>
    <row r="64" spans="2:18" ht="25.5" x14ac:dyDescent="0.2">
      <c r="B64" s="228" t="e">
        <f>IF(Tabla1[[#This Row],[Código_Actividad]]="","",CONCATENATE(Tabla1[[#This Row],[POA]],".",Tabla1[[#This Row],[SRS]],".",Tabla1[[#This Row],[AREA]],".",Tabla1[[#This Row],[TIPO]]))</f>
        <v>#REF!</v>
      </c>
      <c r="C64" s="228" t="e">
        <f>IF(Tabla1[[#This Row],[Código_Actividad]]="","",'[3]Formulario PPGR1'!#REF!)</f>
        <v>#REF!</v>
      </c>
      <c r="D64" s="228" t="e">
        <f>IF(Tabla1[[#This Row],[Código_Actividad]]="","",'[3]Formulario PPGR1'!#REF!)</f>
        <v>#REF!</v>
      </c>
      <c r="E64" s="228" t="e">
        <f>IF(Tabla1[[#This Row],[Código_Actividad]]="","",'[3]Formulario PPGR1'!#REF!)</f>
        <v>#REF!</v>
      </c>
      <c r="F64" s="228" t="e">
        <f>IF(Tabla1[[#This Row],[Código_Actividad]]="","",'[3]Formulario PPGR1'!#REF!)</f>
        <v>#REF!</v>
      </c>
      <c r="G64" s="254" t="s">
        <v>1385</v>
      </c>
      <c r="H64" s="269" t="s">
        <v>1244</v>
      </c>
      <c r="I64" s="224" t="s">
        <v>170</v>
      </c>
      <c r="J64" s="224" t="s">
        <v>1480</v>
      </c>
      <c r="K64" s="224" t="s">
        <v>1091</v>
      </c>
      <c r="L64" s="223">
        <v>20</v>
      </c>
      <c r="M64" s="225">
        <v>20</v>
      </c>
      <c r="N64" s="226">
        <f>+Tabla1[[#This Row],[Cantidad de Insumos]]*Tabla1[[#This Row],[Precio Unitario]]</f>
        <v>400</v>
      </c>
      <c r="O64" s="227" t="s">
        <v>476</v>
      </c>
      <c r="P64" s="224" t="s">
        <v>1472</v>
      </c>
      <c r="Q64" s="213"/>
      <c r="R64" s="213"/>
    </row>
    <row r="65" spans="2:18" ht="12.75" x14ac:dyDescent="0.2">
      <c r="B65" s="278" t="str">
        <f>IF(Tabla1[[#This Row],[Código_Actividad]]="","",CONCATENATE(Tabla1[[#This Row],[POA]],".",Tabla1[[#This Row],[SRS]],".",Tabla1[[#This Row],[AREA]],".",Tabla1[[#This Row],[TIPO]]))</f>
        <v/>
      </c>
      <c r="C65" s="278" t="str">
        <f>IF(Tabla1[[#This Row],[Código_Actividad]]="","",'[3]Formulario PPGR1'!#REF!)</f>
        <v/>
      </c>
      <c r="D65" s="278" t="str">
        <f>IF(Tabla1[[#This Row],[Código_Actividad]]="","",'[3]Formulario PPGR1'!#REF!)</f>
        <v/>
      </c>
      <c r="E65" s="278" t="str">
        <f>IF(Tabla1[[#This Row],[Código_Actividad]]="","",'[3]Formulario PPGR1'!#REF!)</f>
        <v/>
      </c>
      <c r="F65" s="278" t="str">
        <f>IF(Tabla1[[#This Row],[Código_Actividad]]="","",'[3]Formulario PPGR1'!#REF!)</f>
        <v/>
      </c>
      <c r="G65" s="279"/>
      <c r="H65" s="279"/>
      <c r="I65" s="280" t="s">
        <v>1475</v>
      </c>
      <c r="J65" s="280" t="s">
        <v>1476</v>
      </c>
      <c r="K65" s="281" t="s">
        <v>1477</v>
      </c>
      <c r="L65" s="279">
        <v>0.6</v>
      </c>
      <c r="M65" s="282">
        <v>525</v>
      </c>
      <c r="N65" s="226">
        <f>+Tabla1[[#This Row],[Cantidad de Insumos]]*Tabla1[[#This Row],[Precio Unitario]]</f>
        <v>315</v>
      </c>
      <c r="O65" s="283" t="s">
        <v>819</v>
      </c>
      <c r="P65" s="280" t="s">
        <v>1472</v>
      </c>
      <c r="Q65" s="213"/>
      <c r="R65" s="213"/>
    </row>
    <row r="66" spans="2:18" ht="12.75" x14ac:dyDescent="0.2">
      <c r="B66" s="278" t="str">
        <f>IF(Tabla1[[#This Row],[Código_Actividad]]="","",CONCATENATE(Tabla1[[#This Row],[POA]],".",Tabla1[[#This Row],[SRS]],".",Tabla1[[#This Row],[AREA]],".",Tabla1[[#This Row],[TIPO]]))</f>
        <v/>
      </c>
      <c r="C66" s="278" t="str">
        <f>IF(Tabla1[[#This Row],[Código_Actividad]]="","",'[3]Formulario PPGR1'!#REF!)</f>
        <v/>
      </c>
      <c r="D66" s="278" t="str">
        <f>IF(Tabla1[[#This Row],[Código_Actividad]]="","",'[3]Formulario PPGR1'!#REF!)</f>
        <v/>
      </c>
      <c r="E66" s="278" t="str">
        <f>IF(Tabla1[[#This Row],[Código_Actividad]]="","",'[3]Formulario PPGR1'!#REF!)</f>
        <v/>
      </c>
      <c r="F66" s="278" t="str">
        <f>IF(Tabla1[[#This Row],[Código_Actividad]]="","",'[3]Formulario PPGR1'!#REF!)</f>
        <v/>
      </c>
      <c r="G66" s="279"/>
      <c r="H66" s="279"/>
      <c r="I66" s="280" t="s">
        <v>914</v>
      </c>
      <c r="J66" s="280" t="s">
        <v>1478</v>
      </c>
      <c r="K66" s="281" t="s">
        <v>1091</v>
      </c>
      <c r="L66" s="279">
        <v>0.5</v>
      </c>
      <c r="M66" s="282">
        <v>2200</v>
      </c>
      <c r="N66" s="226">
        <f>+Tabla1[[#This Row],[Cantidad de Insumos]]*Tabla1[[#This Row],[Precio Unitario]]</f>
        <v>1100</v>
      </c>
      <c r="O66" s="283" t="s">
        <v>1474</v>
      </c>
      <c r="P66" s="280" t="s">
        <v>1472</v>
      </c>
      <c r="Q66" s="213"/>
      <c r="R66" s="213"/>
    </row>
    <row r="67" spans="2:18" ht="25.5" x14ac:dyDescent="0.2">
      <c r="B67" s="228" t="e">
        <f>IF(Tabla1[[#This Row],[Código_Actividad]]="","",CONCATENATE(Tabla1[[#This Row],[POA]],".",Tabla1[[#This Row],[SRS]],".",Tabla1[[#This Row],[AREA]],".",Tabla1[[#This Row],[TIPO]]))</f>
        <v>#REF!</v>
      </c>
      <c r="C67" s="228" t="e">
        <f>IF(Tabla1[[#This Row],[Código_Actividad]]="","",'[3]Formulario PPGR1'!#REF!)</f>
        <v>#REF!</v>
      </c>
      <c r="D67" s="228" t="e">
        <f>IF(Tabla1[[#This Row],[Código_Actividad]]="","",'[3]Formulario PPGR1'!#REF!)</f>
        <v>#REF!</v>
      </c>
      <c r="E67" s="228" t="e">
        <f>IF(Tabla1[[#This Row],[Código_Actividad]]="","",'[3]Formulario PPGR1'!#REF!)</f>
        <v>#REF!</v>
      </c>
      <c r="F67" s="228" t="e">
        <f>IF(Tabla1[[#This Row],[Código_Actividad]]="","",'[3]Formulario PPGR1'!#REF!)</f>
        <v>#REF!</v>
      </c>
      <c r="G67" s="247" t="s">
        <v>1386</v>
      </c>
      <c r="H67" s="269" t="s">
        <v>1208</v>
      </c>
      <c r="I67" s="224" t="s">
        <v>170</v>
      </c>
      <c r="J67" s="224" t="s">
        <v>1480</v>
      </c>
      <c r="K67" s="224" t="s">
        <v>1091</v>
      </c>
      <c r="L67" s="223">
        <v>20</v>
      </c>
      <c r="M67" s="225">
        <v>20</v>
      </c>
      <c r="N67" s="226">
        <f>+Tabla1[[#This Row],[Cantidad de Insumos]]*Tabla1[[#This Row],[Precio Unitario]]</f>
        <v>400</v>
      </c>
      <c r="O67" s="227" t="s">
        <v>476</v>
      </c>
      <c r="P67" s="224" t="s">
        <v>1472</v>
      </c>
      <c r="Q67" s="213"/>
      <c r="R67" s="213"/>
    </row>
    <row r="68" spans="2:18" ht="12.75" x14ac:dyDescent="0.2">
      <c r="B68" s="278" t="str">
        <f>IF(Tabla1[[#This Row],[Código_Actividad]]="","",CONCATENATE(Tabla1[[#This Row],[POA]],".",Tabla1[[#This Row],[SRS]],".",Tabla1[[#This Row],[AREA]],".",Tabla1[[#This Row],[TIPO]]))</f>
        <v/>
      </c>
      <c r="C68" s="278" t="str">
        <f>IF(Tabla1[[#This Row],[Código_Actividad]]="","",'[3]Formulario PPGR1'!#REF!)</f>
        <v/>
      </c>
      <c r="D68" s="278" t="str">
        <f>IF(Tabla1[[#This Row],[Código_Actividad]]="","",'[3]Formulario PPGR1'!#REF!)</f>
        <v/>
      </c>
      <c r="E68" s="278" t="str">
        <f>IF(Tabla1[[#This Row],[Código_Actividad]]="","",'[3]Formulario PPGR1'!#REF!)</f>
        <v/>
      </c>
      <c r="F68" s="278" t="str">
        <f>IF(Tabla1[[#This Row],[Código_Actividad]]="","",'[3]Formulario PPGR1'!#REF!)</f>
        <v/>
      </c>
      <c r="G68" s="279"/>
      <c r="H68" s="279"/>
      <c r="I68" s="280" t="s">
        <v>1475</v>
      </c>
      <c r="J68" s="280" t="s">
        <v>1476</v>
      </c>
      <c r="K68" s="281" t="s">
        <v>1477</v>
      </c>
      <c r="L68" s="279">
        <v>1</v>
      </c>
      <c r="M68" s="282">
        <v>525</v>
      </c>
      <c r="N68" s="226">
        <f>+Tabla1[[#This Row],[Cantidad de Insumos]]*Tabla1[[#This Row],[Precio Unitario]]</f>
        <v>525</v>
      </c>
      <c r="O68" s="283" t="s">
        <v>819</v>
      </c>
      <c r="P68" s="280" t="s">
        <v>1472</v>
      </c>
      <c r="Q68" s="213"/>
      <c r="R68" s="213"/>
    </row>
    <row r="69" spans="2:18" ht="12.75" x14ac:dyDescent="0.2">
      <c r="B69" s="278" t="str">
        <f>IF(Tabla1[[#This Row],[Código_Actividad]]="","",CONCATENATE(Tabla1[[#This Row],[POA]],".",Tabla1[[#This Row],[SRS]],".",Tabla1[[#This Row],[AREA]],".",Tabla1[[#This Row],[TIPO]]))</f>
        <v/>
      </c>
      <c r="C69" s="278" t="str">
        <f>IF(Tabla1[[#This Row],[Código_Actividad]]="","",'[3]Formulario PPGR1'!#REF!)</f>
        <v/>
      </c>
      <c r="D69" s="278" t="str">
        <f>IF(Tabla1[[#This Row],[Código_Actividad]]="","",'[3]Formulario PPGR1'!#REF!)</f>
        <v/>
      </c>
      <c r="E69" s="278" t="str">
        <f>IF(Tabla1[[#This Row],[Código_Actividad]]="","",'[3]Formulario PPGR1'!#REF!)</f>
        <v/>
      </c>
      <c r="F69" s="278" t="str">
        <f>IF(Tabla1[[#This Row],[Código_Actividad]]="","",'[3]Formulario PPGR1'!#REF!)</f>
        <v/>
      </c>
      <c r="G69" s="279"/>
      <c r="H69" s="279"/>
      <c r="I69" s="280" t="s">
        <v>914</v>
      </c>
      <c r="J69" s="280" t="s">
        <v>1478</v>
      </c>
      <c r="K69" s="281" t="s">
        <v>1091</v>
      </c>
      <c r="L69" s="279">
        <v>1</v>
      </c>
      <c r="M69" s="282">
        <v>2200</v>
      </c>
      <c r="N69" s="226">
        <f>+Tabla1[[#This Row],[Cantidad de Insumos]]*Tabla1[[#This Row],[Precio Unitario]]</f>
        <v>2200</v>
      </c>
      <c r="O69" s="283" t="s">
        <v>1474</v>
      </c>
      <c r="P69" s="280" t="s">
        <v>1472</v>
      </c>
      <c r="Q69" s="213"/>
      <c r="R69" s="213"/>
    </row>
    <row r="70" spans="2:18" ht="25.5" x14ac:dyDescent="0.2">
      <c r="B70" s="228" t="e">
        <f>IF(Tabla1[[#This Row],[Código_Actividad]]="","",CONCATENATE(Tabla1[[#This Row],[POA]],".",Tabla1[[#This Row],[SRS]],".",Tabla1[[#This Row],[AREA]],".",Tabla1[[#This Row],[TIPO]]))</f>
        <v>#REF!</v>
      </c>
      <c r="C70" s="228" t="e">
        <f>IF(Tabla1[[#This Row],[Código_Actividad]]="","",'[3]Formulario PPGR1'!#REF!)</f>
        <v>#REF!</v>
      </c>
      <c r="D70" s="228" t="e">
        <f>IF(Tabla1[[#This Row],[Código_Actividad]]="","",'[3]Formulario PPGR1'!#REF!)</f>
        <v>#REF!</v>
      </c>
      <c r="E70" s="228" t="e">
        <f>IF(Tabla1[[#This Row],[Código_Actividad]]="","",'[3]Formulario PPGR1'!#REF!)</f>
        <v>#REF!</v>
      </c>
      <c r="F70" s="228" t="e">
        <f>IF(Tabla1[[#This Row],[Código_Actividad]]="","",'[3]Formulario PPGR1'!#REF!)</f>
        <v>#REF!</v>
      </c>
      <c r="G70" s="247" t="s">
        <v>1387</v>
      </c>
      <c r="H70" s="269" t="s">
        <v>1245</v>
      </c>
      <c r="I70" s="224" t="s">
        <v>1475</v>
      </c>
      <c r="J70" s="224" t="s">
        <v>1476</v>
      </c>
      <c r="K70" s="224" t="s">
        <v>1477</v>
      </c>
      <c r="L70" s="223">
        <v>0.5</v>
      </c>
      <c r="M70" s="225">
        <v>525</v>
      </c>
      <c r="N70" s="226">
        <f>+Tabla1[[#This Row],[Cantidad de Insumos]]*Tabla1[[#This Row],[Precio Unitario]]</f>
        <v>262.5</v>
      </c>
      <c r="O70" s="227" t="s">
        <v>819</v>
      </c>
      <c r="P70" s="224" t="s">
        <v>1472</v>
      </c>
      <c r="Q70" s="213"/>
      <c r="R70" s="213"/>
    </row>
    <row r="71" spans="2:18" ht="12.75" x14ac:dyDescent="0.2">
      <c r="B71" s="278" t="str">
        <f>IF(Tabla1[[#This Row],[Código_Actividad]]="","",CONCATENATE(Tabla1[[#This Row],[POA]],".",Tabla1[[#This Row],[SRS]],".",Tabla1[[#This Row],[AREA]],".",Tabla1[[#This Row],[TIPO]]))</f>
        <v/>
      </c>
      <c r="C71" s="278" t="str">
        <f>IF(Tabla1[[#This Row],[Código_Actividad]]="","",'[3]Formulario PPGR1'!#REF!)</f>
        <v/>
      </c>
      <c r="D71" s="278" t="str">
        <f>IF(Tabla1[[#This Row],[Código_Actividad]]="","",'[3]Formulario PPGR1'!#REF!)</f>
        <v/>
      </c>
      <c r="E71" s="278" t="str">
        <f>IF(Tabla1[[#This Row],[Código_Actividad]]="","",'[3]Formulario PPGR1'!#REF!)</f>
        <v/>
      </c>
      <c r="F71" s="278" t="str">
        <f>IF(Tabla1[[#This Row],[Código_Actividad]]="","",'[3]Formulario PPGR1'!#REF!)</f>
        <v/>
      </c>
      <c r="G71" s="279"/>
      <c r="H71" s="279"/>
      <c r="I71" s="280" t="s">
        <v>914</v>
      </c>
      <c r="J71" s="280" t="s">
        <v>1478</v>
      </c>
      <c r="K71" s="281" t="s">
        <v>1091</v>
      </c>
      <c r="L71" s="279">
        <v>0.5</v>
      </c>
      <c r="M71" s="282">
        <v>2200</v>
      </c>
      <c r="N71" s="226">
        <f>+Tabla1[[#This Row],[Cantidad de Insumos]]*Tabla1[[#This Row],[Precio Unitario]]</f>
        <v>1100</v>
      </c>
      <c r="O71" s="283" t="s">
        <v>1474</v>
      </c>
      <c r="P71" s="280" t="s">
        <v>1472</v>
      </c>
      <c r="Q71" s="213"/>
      <c r="R71" s="213"/>
    </row>
    <row r="72" spans="2:18" ht="38.25" x14ac:dyDescent="0.2">
      <c r="B72" s="228" t="e">
        <f>IF(Tabla1[[#This Row],[Código_Actividad]]="","",CONCATENATE(Tabla1[[#This Row],[POA]],".",Tabla1[[#This Row],[SRS]],".",Tabla1[[#This Row],[AREA]],".",Tabla1[[#This Row],[TIPO]]))</f>
        <v>#REF!</v>
      </c>
      <c r="C72" s="228" t="e">
        <f>IF(Tabla1[[#This Row],[Código_Actividad]]="","",'[3]Formulario PPGR1'!#REF!)</f>
        <v>#REF!</v>
      </c>
      <c r="D72" s="228" t="e">
        <f>IF(Tabla1[[#This Row],[Código_Actividad]]="","",'[3]Formulario PPGR1'!#REF!)</f>
        <v>#REF!</v>
      </c>
      <c r="E72" s="228" t="e">
        <f>IF(Tabla1[[#This Row],[Código_Actividad]]="","",'[3]Formulario PPGR1'!#REF!)</f>
        <v>#REF!</v>
      </c>
      <c r="F72" s="228" t="e">
        <f>IF(Tabla1[[#This Row],[Código_Actividad]]="","",'[3]Formulario PPGR1'!#REF!)</f>
        <v>#REF!</v>
      </c>
      <c r="G72" s="252" t="s">
        <v>1388</v>
      </c>
      <c r="H72" s="269" t="s">
        <v>1246</v>
      </c>
      <c r="I72" s="224" t="s">
        <v>1475</v>
      </c>
      <c r="J72" s="224" t="s">
        <v>1476</v>
      </c>
      <c r="K72" s="224" t="s">
        <v>1477</v>
      </c>
      <c r="L72" s="223">
        <v>1</v>
      </c>
      <c r="M72" s="225">
        <v>525</v>
      </c>
      <c r="N72" s="226">
        <f>+Tabla1[[#This Row],[Cantidad de Insumos]]*Tabla1[[#This Row],[Precio Unitario]]</f>
        <v>525</v>
      </c>
      <c r="O72" s="227" t="s">
        <v>819</v>
      </c>
      <c r="P72" s="224" t="s">
        <v>1472</v>
      </c>
      <c r="Q72" s="213"/>
      <c r="R72" s="213"/>
    </row>
    <row r="73" spans="2:18" ht="12.75" x14ac:dyDescent="0.2">
      <c r="B73" s="278" t="str">
        <f>IF(Tabla1[[#This Row],[Código_Actividad]]="","",CONCATENATE(Tabla1[[#This Row],[POA]],".",Tabla1[[#This Row],[SRS]],".",Tabla1[[#This Row],[AREA]],".",Tabla1[[#This Row],[TIPO]]))</f>
        <v/>
      </c>
      <c r="C73" s="278" t="str">
        <f>IF(Tabla1[[#This Row],[Código_Actividad]]="","",'[3]Formulario PPGR1'!#REF!)</f>
        <v/>
      </c>
      <c r="D73" s="278" t="str">
        <f>IF(Tabla1[[#This Row],[Código_Actividad]]="","",'[3]Formulario PPGR1'!#REF!)</f>
        <v/>
      </c>
      <c r="E73" s="278" t="str">
        <f>IF(Tabla1[[#This Row],[Código_Actividad]]="","",'[3]Formulario PPGR1'!#REF!)</f>
        <v/>
      </c>
      <c r="F73" s="278" t="str">
        <f>IF(Tabla1[[#This Row],[Código_Actividad]]="","",'[3]Formulario PPGR1'!#REF!)</f>
        <v/>
      </c>
      <c r="G73" s="279"/>
      <c r="H73" s="279"/>
      <c r="I73" s="280" t="s">
        <v>914</v>
      </c>
      <c r="J73" s="280" t="s">
        <v>1478</v>
      </c>
      <c r="K73" s="281" t="s">
        <v>1091</v>
      </c>
      <c r="L73" s="279">
        <v>1</v>
      </c>
      <c r="M73" s="282">
        <v>2200</v>
      </c>
      <c r="N73" s="226">
        <f>+Tabla1[[#This Row],[Cantidad de Insumos]]*Tabla1[[#This Row],[Precio Unitario]]</f>
        <v>2200</v>
      </c>
      <c r="O73" s="283" t="s">
        <v>1474</v>
      </c>
      <c r="P73" s="280" t="s">
        <v>1472</v>
      </c>
      <c r="Q73" s="213"/>
      <c r="R73" s="213"/>
    </row>
    <row r="74" spans="2:18" ht="12.75" x14ac:dyDescent="0.2">
      <c r="B74" s="228" t="e">
        <f>IF(Tabla1[[#This Row],[Código_Actividad]]="","",CONCATENATE(Tabla1[[#This Row],[POA]],".",Tabla1[[#This Row],[SRS]],".",Tabla1[[#This Row],[AREA]],".",Tabla1[[#This Row],[TIPO]]))</f>
        <v>#REF!</v>
      </c>
      <c r="C74" s="228" t="e">
        <f>IF(Tabla1[[#This Row],[Código_Actividad]]="","",'[3]Formulario PPGR1'!#REF!)</f>
        <v>#REF!</v>
      </c>
      <c r="D74" s="228" t="e">
        <f>IF(Tabla1[[#This Row],[Código_Actividad]]="","",'[3]Formulario PPGR1'!#REF!)</f>
        <v>#REF!</v>
      </c>
      <c r="E74" s="228" t="e">
        <f>IF(Tabla1[[#This Row],[Código_Actividad]]="","",'[3]Formulario PPGR1'!#REF!)</f>
        <v>#REF!</v>
      </c>
      <c r="F74" s="228" t="e">
        <f>IF(Tabla1[[#This Row],[Código_Actividad]]="","",'[3]Formulario PPGR1'!#REF!)</f>
        <v>#REF!</v>
      </c>
      <c r="G74" s="252" t="s">
        <v>1389</v>
      </c>
      <c r="H74" s="269" t="s">
        <v>1185</v>
      </c>
      <c r="I74" s="224" t="s">
        <v>170</v>
      </c>
      <c r="J74" s="224" t="s">
        <v>1480</v>
      </c>
      <c r="K74" s="224" t="s">
        <v>1091</v>
      </c>
      <c r="L74" s="223">
        <v>15</v>
      </c>
      <c r="M74" s="225">
        <v>20</v>
      </c>
      <c r="N74" s="226">
        <f>+Tabla1[[#This Row],[Cantidad de Insumos]]*Tabla1[[#This Row],[Precio Unitario]]</f>
        <v>300</v>
      </c>
      <c r="O74" s="227" t="s">
        <v>476</v>
      </c>
      <c r="P74" s="224" t="s">
        <v>1472</v>
      </c>
      <c r="Q74" s="213"/>
      <c r="R74" s="213"/>
    </row>
    <row r="75" spans="2:18" ht="12.75" x14ac:dyDescent="0.2">
      <c r="B75" s="278" t="str">
        <f>IF(Tabla1[[#This Row],[Código_Actividad]]="","",CONCATENATE(Tabla1[[#This Row],[POA]],".",Tabla1[[#This Row],[SRS]],".",Tabla1[[#This Row],[AREA]],".",Tabla1[[#This Row],[TIPO]]))</f>
        <v/>
      </c>
      <c r="C75" s="278" t="str">
        <f>IF(Tabla1[[#This Row],[Código_Actividad]]="","",'[3]Formulario PPGR1'!#REF!)</f>
        <v/>
      </c>
      <c r="D75" s="278" t="str">
        <f>IF(Tabla1[[#This Row],[Código_Actividad]]="","",'[3]Formulario PPGR1'!#REF!)</f>
        <v/>
      </c>
      <c r="E75" s="278" t="str">
        <f>IF(Tabla1[[#This Row],[Código_Actividad]]="","",'[3]Formulario PPGR1'!#REF!)</f>
        <v/>
      </c>
      <c r="F75" s="278" t="str">
        <f>IF(Tabla1[[#This Row],[Código_Actividad]]="","",'[3]Formulario PPGR1'!#REF!)</f>
        <v/>
      </c>
      <c r="G75" s="279"/>
      <c r="H75" s="279"/>
      <c r="I75" s="280" t="s">
        <v>1475</v>
      </c>
      <c r="J75" s="280" t="s">
        <v>1476</v>
      </c>
      <c r="K75" s="281" t="s">
        <v>1477</v>
      </c>
      <c r="L75" s="279">
        <v>1</v>
      </c>
      <c r="M75" s="282">
        <v>525</v>
      </c>
      <c r="N75" s="226">
        <f>+Tabla1[[#This Row],[Cantidad de Insumos]]*Tabla1[[#This Row],[Precio Unitario]]</f>
        <v>525</v>
      </c>
      <c r="O75" s="283" t="s">
        <v>819</v>
      </c>
      <c r="P75" s="280" t="s">
        <v>1472</v>
      </c>
      <c r="Q75" s="213"/>
      <c r="R75" s="213"/>
    </row>
    <row r="76" spans="2:18" ht="12.75" x14ac:dyDescent="0.2">
      <c r="B76" s="278" t="str">
        <f>IF(Tabla1[[#This Row],[Código_Actividad]]="","",CONCATENATE(Tabla1[[#This Row],[POA]],".",Tabla1[[#This Row],[SRS]],".",Tabla1[[#This Row],[AREA]],".",Tabla1[[#This Row],[TIPO]]))</f>
        <v/>
      </c>
      <c r="C76" s="278" t="str">
        <f>IF(Tabla1[[#This Row],[Código_Actividad]]="","",'[3]Formulario PPGR1'!#REF!)</f>
        <v/>
      </c>
      <c r="D76" s="278" t="str">
        <f>IF(Tabla1[[#This Row],[Código_Actividad]]="","",'[3]Formulario PPGR1'!#REF!)</f>
        <v/>
      </c>
      <c r="E76" s="278" t="str">
        <f>IF(Tabla1[[#This Row],[Código_Actividad]]="","",'[3]Formulario PPGR1'!#REF!)</f>
        <v/>
      </c>
      <c r="F76" s="278" t="str">
        <f>IF(Tabla1[[#This Row],[Código_Actividad]]="","",'[3]Formulario PPGR1'!#REF!)</f>
        <v/>
      </c>
      <c r="G76" s="279"/>
      <c r="H76" s="279"/>
      <c r="I76" s="280" t="s">
        <v>914</v>
      </c>
      <c r="J76" s="280" t="s">
        <v>1478</v>
      </c>
      <c r="K76" s="281" t="s">
        <v>1091</v>
      </c>
      <c r="L76" s="279">
        <v>1</v>
      </c>
      <c r="M76" s="282">
        <v>2200</v>
      </c>
      <c r="N76" s="226">
        <f>+Tabla1[[#This Row],[Cantidad de Insumos]]*Tabla1[[#This Row],[Precio Unitario]]</f>
        <v>2200</v>
      </c>
      <c r="O76" s="283" t="s">
        <v>1474</v>
      </c>
      <c r="P76" s="280" t="s">
        <v>1472</v>
      </c>
      <c r="Q76" s="213"/>
      <c r="R76" s="213"/>
    </row>
    <row r="77" spans="2:18" ht="12.75" x14ac:dyDescent="0.2">
      <c r="B77" s="228" t="e">
        <f>IF(Tabla1[[#This Row],[Código_Actividad]]="","",CONCATENATE(Tabla1[[#This Row],[POA]],".",Tabla1[[#This Row],[SRS]],".",Tabla1[[#This Row],[AREA]],".",Tabla1[[#This Row],[TIPO]]))</f>
        <v>#REF!</v>
      </c>
      <c r="C77" s="228" t="e">
        <f>IF(Tabla1[[#This Row],[Código_Actividad]]="","",'[3]Formulario PPGR1'!#REF!)</f>
        <v>#REF!</v>
      </c>
      <c r="D77" s="228" t="e">
        <f>IF(Tabla1[[#This Row],[Código_Actividad]]="","",'[3]Formulario PPGR1'!#REF!)</f>
        <v>#REF!</v>
      </c>
      <c r="E77" s="228" t="e">
        <f>IF(Tabla1[[#This Row],[Código_Actividad]]="","",'[3]Formulario PPGR1'!#REF!)</f>
        <v>#REF!</v>
      </c>
      <c r="F77" s="228" t="e">
        <f>IF(Tabla1[[#This Row],[Código_Actividad]]="","",'[3]Formulario PPGR1'!#REF!)</f>
        <v>#REF!</v>
      </c>
      <c r="G77" s="252" t="s">
        <v>1390</v>
      </c>
      <c r="H77" s="259" t="s">
        <v>1192</v>
      </c>
      <c r="I77" s="224" t="s">
        <v>1475</v>
      </c>
      <c r="J77" s="224" t="s">
        <v>1476</v>
      </c>
      <c r="K77" s="224" t="s">
        <v>1477</v>
      </c>
      <c r="L77" s="223">
        <v>1</v>
      </c>
      <c r="M77" s="225">
        <v>525</v>
      </c>
      <c r="N77" s="226">
        <f>+Tabla1[[#This Row],[Cantidad de Insumos]]*Tabla1[[#This Row],[Precio Unitario]]</f>
        <v>525</v>
      </c>
      <c r="O77" s="227" t="s">
        <v>819</v>
      </c>
      <c r="P77" s="224" t="s">
        <v>1472</v>
      </c>
      <c r="Q77" s="213"/>
      <c r="R77" s="213"/>
    </row>
    <row r="78" spans="2:18" ht="12.75" x14ac:dyDescent="0.2">
      <c r="B78" s="278" t="str">
        <f>IF(Tabla1[[#This Row],[Código_Actividad]]="","",CONCATENATE(Tabla1[[#This Row],[POA]],".",Tabla1[[#This Row],[SRS]],".",Tabla1[[#This Row],[AREA]],".",Tabla1[[#This Row],[TIPO]]))</f>
        <v/>
      </c>
      <c r="C78" s="278" t="str">
        <f>IF(Tabla1[[#This Row],[Código_Actividad]]="","",'[3]Formulario PPGR1'!#REF!)</f>
        <v/>
      </c>
      <c r="D78" s="278" t="str">
        <f>IF(Tabla1[[#This Row],[Código_Actividad]]="","",'[3]Formulario PPGR1'!#REF!)</f>
        <v/>
      </c>
      <c r="E78" s="278" t="str">
        <f>IF(Tabla1[[#This Row],[Código_Actividad]]="","",'[3]Formulario PPGR1'!#REF!)</f>
        <v/>
      </c>
      <c r="F78" s="278" t="str">
        <f>IF(Tabla1[[#This Row],[Código_Actividad]]="","",'[3]Formulario PPGR1'!#REF!)</f>
        <v/>
      </c>
      <c r="G78" s="279"/>
      <c r="H78" s="279"/>
      <c r="I78" s="280" t="s">
        <v>914</v>
      </c>
      <c r="J78" s="280" t="s">
        <v>1478</v>
      </c>
      <c r="K78" s="281" t="s">
        <v>1091</v>
      </c>
      <c r="L78" s="279">
        <v>1</v>
      </c>
      <c r="M78" s="282">
        <v>2200</v>
      </c>
      <c r="N78" s="226">
        <f>+Tabla1[[#This Row],[Cantidad de Insumos]]*Tabla1[[#This Row],[Precio Unitario]]</f>
        <v>2200</v>
      </c>
      <c r="O78" s="283" t="s">
        <v>1474</v>
      </c>
      <c r="P78" s="280" t="s">
        <v>1472</v>
      </c>
      <c r="Q78" s="213"/>
      <c r="R78" s="213"/>
    </row>
    <row r="79" spans="2:18" ht="12.75" x14ac:dyDescent="0.2">
      <c r="B79" s="228" t="e">
        <f>IF(Tabla1[[#This Row],[Código_Actividad]]="","",CONCATENATE(Tabla1[[#This Row],[POA]],".",Tabla1[[#This Row],[SRS]],".",Tabla1[[#This Row],[AREA]],".",Tabla1[[#This Row],[TIPO]]))</f>
        <v>#REF!</v>
      </c>
      <c r="C79" s="228" t="e">
        <f>IF(Tabla1[[#This Row],[Código_Actividad]]="","",'[3]Formulario PPGR1'!#REF!)</f>
        <v>#REF!</v>
      </c>
      <c r="D79" s="228" t="e">
        <f>IF(Tabla1[[#This Row],[Código_Actividad]]="","",'[3]Formulario PPGR1'!#REF!)</f>
        <v>#REF!</v>
      </c>
      <c r="E79" s="228" t="e">
        <f>IF(Tabla1[[#This Row],[Código_Actividad]]="","",'[3]Formulario PPGR1'!#REF!)</f>
        <v>#REF!</v>
      </c>
      <c r="F79" s="228" t="e">
        <f>IF(Tabla1[[#This Row],[Código_Actividad]]="","",'[3]Formulario PPGR1'!#REF!)</f>
        <v>#REF!</v>
      </c>
      <c r="G79" s="252" t="s">
        <v>1391</v>
      </c>
      <c r="H79" s="259" t="s">
        <v>1184</v>
      </c>
      <c r="I79" s="224" t="s">
        <v>1475</v>
      </c>
      <c r="J79" s="224" t="s">
        <v>1476</v>
      </c>
      <c r="K79" s="224" t="s">
        <v>1477</v>
      </c>
      <c r="L79" s="223">
        <v>1</v>
      </c>
      <c r="M79" s="225">
        <v>525</v>
      </c>
      <c r="N79" s="226">
        <f>+Tabla1[[#This Row],[Cantidad de Insumos]]*Tabla1[[#This Row],[Precio Unitario]]</f>
        <v>525</v>
      </c>
      <c r="O79" s="227" t="s">
        <v>819</v>
      </c>
      <c r="P79" s="224" t="s">
        <v>1472</v>
      </c>
      <c r="Q79" s="213"/>
      <c r="R79" s="213"/>
    </row>
    <row r="80" spans="2:18" ht="12.75" x14ac:dyDescent="0.2">
      <c r="B80" s="278" t="str">
        <f>IF(Tabla1[[#This Row],[Código_Actividad]]="","",CONCATENATE(Tabla1[[#This Row],[POA]],".",Tabla1[[#This Row],[SRS]],".",Tabla1[[#This Row],[AREA]],".",Tabla1[[#This Row],[TIPO]]))</f>
        <v/>
      </c>
      <c r="C80" s="278" t="str">
        <f>IF(Tabla1[[#This Row],[Código_Actividad]]="","",'[3]Formulario PPGR1'!#REF!)</f>
        <v/>
      </c>
      <c r="D80" s="278" t="str">
        <f>IF(Tabla1[[#This Row],[Código_Actividad]]="","",'[3]Formulario PPGR1'!#REF!)</f>
        <v/>
      </c>
      <c r="E80" s="278" t="str">
        <f>IF(Tabla1[[#This Row],[Código_Actividad]]="","",'[3]Formulario PPGR1'!#REF!)</f>
        <v/>
      </c>
      <c r="F80" s="278" t="str">
        <f>IF(Tabla1[[#This Row],[Código_Actividad]]="","",'[3]Formulario PPGR1'!#REF!)</f>
        <v/>
      </c>
      <c r="G80" s="279"/>
      <c r="H80" s="279"/>
      <c r="I80" s="280" t="s">
        <v>914</v>
      </c>
      <c r="J80" s="280" t="s">
        <v>1478</v>
      </c>
      <c r="K80" s="281" t="s">
        <v>1091</v>
      </c>
      <c r="L80" s="279">
        <v>1</v>
      </c>
      <c r="M80" s="282">
        <v>2200</v>
      </c>
      <c r="N80" s="226">
        <f>+Tabla1[[#This Row],[Cantidad de Insumos]]*Tabla1[[#This Row],[Precio Unitario]]</f>
        <v>2200</v>
      </c>
      <c r="O80" s="283" t="s">
        <v>1474</v>
      </c>
      <c r="P80" s="280" t="s">
        <v>1472</v>
      </c>
      <c r="Q80" s="213"/>
      <c r="R80" s="213"/>
    </row>
    <row r="81" spans="2:18" ht="25.5" x14ac:dyDescent="0.2">
      <c r="B81" s="228" t="e">
        <f>IF(Tabla1[[#This Row],[Código_Actividad]]="","",CONCATENATE(Tabla1[[#This Row],[POA]],".",Tabla1[[#This Row],[SRS]],".",Tabla1[[#This Row],[AREA]],".",Tabla1[[#This Row],[TIPO]]))</f>
        <v>#REF!</v>
      </c>
      <c r="C81" s="228" t="e">
        <f>IF(Tabla1[[#This Row],[Código_Actividad]]="","",'[3]Formulario PPGR1'!#REF!)</f>
        <v>#REF!</v>
      </c>
      <c r="D81" s="228" t="e">
        <f>IF(Tabla1[[#This Row],[Código_Actividad]]="","",'[3]Formulario PPGR1'!#REF!)</f>
        <v>#REF!</v>
      </c>
      <c r="E81" s="228" t="e">
        <f>IF(Tabla1[[#This Row],[Código_Actividad]]="","",'[3]Formulario PPGR1'!#REF!)</f>
        <v>#REF!</v>
      </c>
      <c r="F81" s="228" t="e">
        <f>IF(Tabla1[[#This Row],[Código_Actividad]]="","",'[3]Formulario PPGR1'!#REF!)</f>
        <v>#REF!</v>
      </c>
      <c r="G81" s="254" t="s">
        <v>1392</v>
      </c>
      <c r="H81" s="259" t="s">
        <v>1193</v>
      </c>
      <c r="I81" s="224" t="s">
        <v>1475</v>
      </c>
      <c r="J81" s="224" t="s">
        <v>1476</v>
      </c>
      <c r="K81" s="224" t="s">
        <v>1477</v>
      </c>
      <c r="L81" s="223">
        <v>1</v>
      </c>
      <c r="M81" s="225">
        <v>525</v>
      </c>
      <c r="N81" s="226">
        <f>+Tabla1[[#This Row],[Cantidad de Insumos]]*Tabla1[[#This Row],[Precio Unitario]]</f>
        <v>525</v>
      </c>
      <c r="O81" s="227" t="s">
        <v>819</v>
      </c>
      <c r="P81" s="224" t="s">
        <v>1472</v>
      </c>
      <c r="Q81" s="213"/>
      <c r="R81" s="213"/>
    </row>
    <row r="82" spans="2:18" ht="12.75" x14ac:dyDescent="0.2">
      <c r="B82" s="278" t="str">
        <f>IF(Tabla1[[#This Row],[Código_Actividad]]="","",CONCATENATE(Tabla1[[#This Row],[POA]],".",Tabla1[[#This Row],[SRS]],".",Tabla1[[#This Row],[AREA]],".",Tabla1[[#This Row],[TIPO]]))</f>
        <v/>
      </c>
      <c r="C82" s="278" t="str">
        <f>IF(Tabla1[[#This Row],[Código_Actividad]]="","",'[3]Formulario PPGR1'!#REF!)</f>
        <v/>
      </c>
      <c r="D82" s="278" t="str">
        <f>IF(Tabla1[[#This Row],[Código_Actividad]]="","",'[3]Formulario PPGR1'!#REF!)</f>
        <v/>
      </c>
      <c r="E82" s="278" t="str">
        <f>IF(Tabla1[[#This Row],[Código_Actividad]]="","",'[3]Formulario PPGR1'!#REF!)</f>
        <v/>
      </c>
      <c r="F82" s="278" t="str">
        <f>IF(Tabla1[[#This Row],[Código_Actividad]]="","",'[3]Formulario PPGR1'!#REF!)</f>
        <v/>
      </c>
      <c r="G82" s="279"/>
      <c r="H82" s="279"/>
      <c r="I82" s="280" t="s">
        <v>914</v>
      </c>
      <c r="J82" s="280" t="s">
        <v>1478</v>
      </c>
      <c r="K82" s="281" t="s">
        <v>1091</v>
      </c>
      <c r="L82" s="279">
        <v>1</v>
      </c>
      <c r="M82" s="282">
        <v>2200</v>
      </c>
      <c r="N82" s="226">
        <f>+Tabla1[[#This Row],[Cantidad de Insumos]]*Tabla1[[#This Row],[Precio Unitario]]</f>
        <v>2200</v>
      </c>
      <c r="O82" s="283" t="s">
        <v>1474</v>
      </c>
      <c r="P82" s="280" t="s">
        <v>1472</v>
      </c>
      <c r="Q82" s="213"/>
      <c r="R82" s="213"/>
    </row>
    <row r="83" spans="2:18" ht="12.75" x14ac:dyDescent="0.2">
      <c r="B83" s="228" t="e">
        <f>IF(Tabla1[[#This Row],[Código_Actividad]]="","",CONCATENATE(Tabla1[[#This Row],[POA]],".",Tabla1[[#This Row],[SRS]],".",Tabla1[[#This Row],[AREA]],".",Tabla1[[#This Row],[TIPO]]))</f>
        <v>#REF!</v>
      </c>
      <c r="C83" s="228" t="e">
        <f>IF(Tabla1[[#This Row],[Código_Actividad]]="","",'[3]Formulario PPGR1'!#REF!)</f>
        <v>#REF!</v>
      </c>
      <c r="D83" s="228" t="e">
        <f>IF(Tabla1[[#This Row],[Código_Actividad]]="","",'[3]Formulario PPGR1'!#REF!)</f>
        <v>#REF!</v>
      </c>
      <c r="E83" s="228" t="e">
        <f>IF(Tabla1[[#This Row],[Código_Actividad]]="","",'[3]Formulario PPGR1'!#REF!)</f>
        <v>#REF!</v>
      </c>
      <c r="F83" s="228" t="e">
        <f>IF(Tabla1[[#This Row],[Código_Actividad]]="","",'[3]Formulario PPGR1'!#REF!)</f>
        <v>#REF!</v>
      </c>
      <c r="G83" s="254" t="s">
        <v>1393</v>
      </c>
      <c r="H83" s="259" t="s">
        <v>1194</v>
      </c>
      <c r="I83" s="224" t="s">
        <v>1475</v>
      </c>
      <c r="J83" s="224" t="s">
        <v>1476</v>
      </c>
      <c r="K83" s="224" t="s">
        <v>1477</v>
      </c>
      <c r="L83" s="223">
        <v>1</v>
      </c>
      <c r="M83" s="225">
        <v>525</v>
      </c>
      <c r="N83" s="226">
        <f>+Tabla1[[#This Row],[Cantidad de Insumos]]*Tabla1[[#This Row],[Precio Unitario]]</f>
        <v>525</v>
      </c>
      <c r="O83" s="227" t="s">
        <v>819</v>
      </c>
      <c r="P83" s="224" t="s">
        <v>1472</v>
      </c>
      <c r="Q83" s="213"/>
      <c r="R83" s="213"/>
    </row>
    <row r="84" spans="2:18" ht="12.75" x14ac:dyDescent="0.2">
      <c r="B84" s="278" t="str">
        <f>IF(Tabla1[[#This Row],[Código_Actividad]]="","",CONCATENATE(Tabla1[[#This Row],[POA]],".",Tabla1[[#This Row],[SRS]],".",Tabla1[[#This Row],[AREA]],".",Tabla1[[#This Row],[TIPO]]))</f>
        <v/>
      </c>
      <c r="C84" s="278" t="str">
        <f>IF(Tabla1[[#This Row],[Código_Actividad]]="","",'[3]Formulario PPGR1'!#REF!)</f>
        <v/>
      </c>
      <c r="D84" s="278" t="str">
        <f>IF(Tabla1[[#This Row],[Código_Actividad]]="","",'[3]Formulario PPGR1'!#REF!)</f>
        <v/>
      </c>
      <c r="E84" s="278" t="str">
        <f>IF(Tabla1[[#This Row],[Código_Actividad]]="","",'[3]Formulario PPGR1'!#REF!)</f>
        <v/>
      </c>
      <c r="F84" s="278" t="str">
        <f>IF(Tabla1[[#This Row],[Código_Actividad]]="","",'[3]Formulario PPGR1'!#REF!)</f>
        <v/>
      </c>
      <c r="G84" s="279"/>
      <c r="H84" s="279"/>
      <c r="I84" s="280" t="s">
        <v>914</v>
      </c>
      <c r="J84" s="280" t="s">
        <v>1478</v>
      </c>
      <c r="K84" s="281" t="s">
        <v>1091</v>
      </c>
      <c r="L84" s="279">
        <v>1</v>
      </c>
      <c r="M84" s="282">
        <v>2200</v>
      </c>
      <c r="N84" s="226">
        <f>+Tabla1[[#This Row],[Cantidad de Insumos]]*Tabla1[[#This Row],[Precio Unitario]]</f>
        <v>2200</v>
      </c>
      <c r="O84" s="283" t="s">
        <v>1474</v>
      </c>
      <c r="P84" s="280" t="s">
        <v>1472</v>
      </c>
      <c r="Q84" s="213"/>
      <c r="R84" s="213"/>
    </row>
    <row r="85" spans="2:18" ht="38.25" x14ac:dyDescent="0.2">
      <c r="B85" s="228" t="e">
        <f>IF(Tabla1[[#This Row],[Código_Actividad]]="","",CONCATENATE(Tabla1[[#This Row],[POA]],".",Tabla1[[#This Row],[SRS]],".",Tabla1[[#This Row],[AREA]],".",Tabla1[[#This Row],[TIPO]]))</f>
        <v>#REF!</v>
      </c>
      <c r="C85" s="228" t="e">
        <f>IF(Tabla1[[#This Row],[Código_Actividad]]="","",'[3]Formulario PPGR1'!#REF!)</f>
        <v>#REF!</v>
      </c>
      <c r="D85" s="228" t="e">
        <f>IF(Tabla1[[#This Row],[Código_Actividad]]="","",'[3]Formulario PPGR1'!#REF!)</f>
        <v>#REF!</v>
      </c>
      <c r="E85" s="228" t="e">
        <f>IF(Tabla1[[#This Row],[Código_Actividad]]="","",'[3]Formulario PPGR1'!#REF!)</f>
        <v>#REF!</v>
      </c>
      <c r="F85" s="228" t="e">
        <f>IF(Tabla1[[#This Row],[Código_Actividad]]="","",'[3]Formulario PPGR1'!#REF!)</f>
        <v>#REF!</v>
      </c>
      <c r="G85" s="254" t="s">
        <v>1394</v>
      </c>
      <c r="H85" s="259" t="s">
        <v>1213</v>
      </c>
      <c r="I85" s="224" t="s">
        <v>1475</v>
      </c>
      <c r="J85" s="224" t="s">
        <v>1476</v>
      </c>
      <c r="K85" s="224" t="s">
        <v>1477</v>
      </c>
      <c r="L85" s="223">
        <v>1</v>
      </c>
      <c r="M85" s="225">
        <v>525</v>
      </c>
      <c r="N85" s="226">
        <f>+Tabla1[[#This Row],[Cantidad de Insumos]]*Tabla1[[#This Row],[Precio Unitario]]</f>
        <v>525</v>
      </c>
      <c r="O85" s="227" t="s">
        <v>819</v>
      </c>
      <c r="P85" s="224" t="s">
        <v>1472</v>
      </c>
      <c r="Q85" s="213"/>
      <c r="R85" s="213"/>
    </row>
    <row r="86" spans="2:18" ht="12.75" x14ac:dyDescent="0.2">
      <c r="B86" s="278" t="str">
        <f>IF(Tabla1[[#This Row],[Código_Actividad]]="","",CONCATENATE(Tabla1[[#This Row],[POA]],".",Tabla1[[#This Row],[SRS]],".",Tabla1[[#This Row],[AREA]],".",Tabla1[[#This Row],[TIPO]]))</f>
        <v/>
      </c>
      <c r="C86" s="278" t="str">
        <f>IF(Tabla1[[#This Row],[Código_Actividad]]="","",'[3]Formulario PPGR1'!#REF!)</f>
        <v/>
      </c>
      <c r="D86" s="278" t="str">
        <f>IF(Tabla1[[#This Row],[Código_Actividad]]="","",'[3]Formulario PPGR1'!#REF!)</f>
        <v/>
      </c>
      <c r="E86" s="278" t="str">
        <f>IF(Tabla1[[#This Row],[Código_Actividad]]="","",'[3]Formulario PPGR1'!#REF!)</f>
        <v/>
      </c>
      <c r="F86" s="278" t="str">
        <f>IF(Tabla1[[#This Row],[Código_Actividad]]="","",'[3]Formulario PPGR1'!#REF!)</f>
        <v/>
      </c>
      <c r="G86" s="279"/>
      <c r="H86" s="279"/>
      <c r="I86" s="280" t="s">
        <v>914</v>
      </c>
      <c r="J86" s="280" t="s">
        <v>1478</v>
      </c>
      <c r="K86" s="281" t="s">
        <v>1091</v>
      </c>
      <c r="L86" s="279">
        <v>1</v>
      </c>
      <c r="M86" s="282">
        <v>2200</v>
      </c>
      <c r="N86" s="226">
        <f>+Tabla1[[#This Row],[Cantidad de Insumos]]*Tabla1[[#This Row],[Precio Unitario]]</f>
        <v>2200</v>
      </c>
      <c r="O86" s="283" t="s">
        <v>1474</v>
      </c>
      <c r="P86" s="280" t="s">
        <v>1472</v>
      </c>
      <c r="Q86" s="213"/>
      <c r="R86" s="213"/>
    </row>
    <row r="87" spans="2:18" ht="25.5" x14ac:dyDescent="0.2">
      <c r="B87" s="228" t="e">
        <f>IF(Tabla1[[#This Row],[Código_Actividad]]="","",CONCATENATE(Tabla1[[#This Row],[POA]],".",Tabla1[[#This Row],[SRS]],".",Tabla1[[#This Row],[AREA]],".",Tabla1[[#This Row],[TIPO]]))</f>
        <v>#REF!</v>
      </c>
      <c r="C87" s="228" t="e">
        <f>IF(Tabla1[[#This Row],[Código_Actividad]]="","",'[3]Formulario PPGR1'!#REF!)</f>
        <v>#REF!</v>
      </c>
      <c r="D87" s="228" t="e">
        <f>IF(Tabla1[[#This Row],[Código_Actividad]]="","",'[3]Formulario PPGR1'!#REF!)</f>
        <v>#REF!</v>
      </c>
      <c r="E87" s="228" t="e">
        <f>IF(Tabla1[[#This Row],[Código_Actividad]]="","",'[3]Formulario PPGR1'!#REF!)</f>
        <v>#REF!</v>
      </c>
      <c r="F87" s="228" t="e">
        <f>IF(Tabla1[[#This Row],[Código_Actividad]]="","",'[3]Formulario PPGR1'!#REF!)</f>
        <v>#REF!</v>
      </c>
      <c r="G87" s="247" t="s">
        <v>1395</v>
      </c>
      <c r="H87" s="259" t="s">
        <v>1209</v>
      </c>
      <c r="I87" s="224" t="s">
        <v>1475</v>
      </c>
      <c r="J87" s="224" t="s">
        <v>1476</v>
      </c>
      <c r="K87" s="224" t="s">
        <v>1477</v>
      </c>
      <c r="L87" s="223">
        <v>1</v>
      </c>
      <c r="M87" s="225">
        <v>525</v>
      </c>
      <c r="N87" s="226">
        <f>+Tabla1[[#This Row],[Cantidad de Insumos]]*Tabla1[[#This Row],[Precio Unitario]]</f>
        <v>525</v>
      </c>
      <c r="O87" s="227" t="s">
        <v>819</v>
      </c>
      <c r="P87" s="224" t="s">
        <v>1472</v>
      </c>
      <c r="Q87" s="213"/>
      <c r="R87" s="213"/>
    </row>
    <row r="88" spans="2:18" ht="12.75" x14ac:dyDescent="0.2">
      <c r="B88" s="278" t="str">
        <f>IF(Tabla1[[#This Row],[Código_Actividad]]="","",CONCATENATE(Tabla1[[#This Row],[POA]],".",Tabla1[[#This Row],[SRS]],".",Tabla1[[#This Row],[AREA]],".",Tabla1[[#This Row],[TIPO]]))</f>
        <v/>
      </c>
      <c r="C88" s="278" t="str">
        <f>IF(Tabla1[[#This Row],[Código_Actividad]]="","",'[3]Formulario PPGR1'!#REF!)</f>
        <v/>
      </c>
      <c r="D88" s="278" t="str">
        <f>IF(Tabla1[[#This Row],[Código_Actividad]]="","",'[3]Formulario PPGR1'!#REF!)</f>
        <v/>
      </c>
      <c r="E88" s="278" t="str">
        <f>IF(Tabla1[[#This Row],[Código_Actividad]]="","",'[3]Formulario PPGR1'!#REF!)</f>
        <v/>
      </c>
      <c r="F88" s="278" t="str">
        <f>IF(Tabla1[[#This Row],[Código_Actividad]]="","",'[3]Formulario PPGR1'!#REF!)</f>
        <v/>
      </c>
      <c r="G88" s="279"/>
      <c r="H88" s="279"/>
      <c r="I88" s="280" t="s">
        <v>914</v>
      </c>
      <c r="J88" s="280" t="s">
        <v>1478</v>
      </c>
      <c r="K88" s="281" t="s">
        <v>1091</v>
      </c>
      <c r="L88" s="279">
        <v>1</v>
      </c>
      <c r="M88" s="282">
        <v>2200</v>
      </c>
      <c r="N88" s="226">
        <f>+Tabla1[[#This Row],[Cantidad de Insumos]]*Tabla1[[#This Row],[Precio Unitario]]</f>
        <v>2200</v>
      </c>
      <c r="O88" s="283" t="s">
        <v>1474</v>
      </c>
      <c r="P88" s="280" t="s">
        <v>1472</v>
      </c>
      <c r="Q88" s="213"/>
      <c r="R88" s="213"/>
    </row>
    <row r="89" spans="2:18" ht="25.5" x14ac:dyDescent="0.2">
      <c r="B89" s="228" t="e">
        <f>IF(Tabla1[[#This Row],[Código_Actividad]]="","",CONCATENATE(Tabla1[[#This Row],[POA]],".",Tabla1[[#This Row],[SRS]],".",Tabla1[[#This Row],[AREA]],".",Tabla1[[#This Row],[TIPO]]))</f>
        <v>#REF!</v>
      </c>
      <c r="C89" s="228" t="e">
        <f>IF(Tabla1[[#This Row],[Código_Actividad]]="","",'[3]Formulario PPGR1'!#REF!)</f>
        <v>#REF!</v>
      </c>
      <c r="D89" s="228" t="e">
        <f>IF(Tabla1[[#This Row],[Código_Actividad]]="","",'[3]Formulario PPGR1'!#REF!)</f>
        <v>#REF!</v>
      </c>
      <c r="E89" s="228" t="e">
        <f>IF(Tabla1[[#This Row],[Código_Actividad]]="","",'[3]Formulario PPGR1'!#REF!)</f>
        <v>#REF!</v>
      </c>
      <c r="F89" s="228" t="e">
        <f>IF(Tabla1[[#This Row],[Código_Actividad]]="","",'[3]Formulario PPGR1'!#REF!)</f>
        <v>#REF!</v>
      </c>
      <c r="G89" s="247" t="s">
        <v>1396</v>
      </c>
      <c r="H89" s="259" t="s">
        <v>1210</v>
      </c>
      <c r="I89" s="224" t="s">
        <v>170</v>
      </c>
      <c r="J89" s="224" t="s">
        <v>1480</v>
      </c>
      <c r="K89" s="224" t="s">
        <v>1091</v>
      </c>
      <c r="L89" s="223">
        <v>20</v>
      </c>
      <c r="M89" s="225">
        <v>20</v>
      </c>
      <c r="N89" s="226">
        <f>+Tabla1[[#This Row],[Cantidad de Insumos]]*Tabla1[[#This Row],[Precio Unitario]]</f>
        <v>400</v>
      </c>
      <c r="O89" s="227" t="s">
        <v>476</v>
      </c>
      <c r="P89" s="224" t="s">
        <v>1472</v>
      </c>
      <c r="Q89" s="213"/>
      <c r="R89" s="213"/>
    </row>
    <row r="90" spans="2:18" ht="12.75" x14ac:dyDescent="0.2">
      <c r="B90" s="278" t="str">
        <f>IF(Tabla1[[#This Row],[Código_Actividad]]="","",CONCATENATE(Tabla1[[#This Row],[POA]],".",Tabla1[[#This Row],[SRS]],".",Tabla1[[#This Row],[AREA]],".",Tabla1[[#This Row],[TIPO]]))</f>
        <v/>
      </c>
      <c r="C90" s="278" t="str">
        <f>IF(Tabla1[[#This Row],[Código_Actividad]]="","",'[3]Formulario PPGR1'!#REF!)</f>
        <v/>
      </c>
      <c r="D90" s="278" t="str">
        <f>IF(Tabla1[[#This Row],[Código_Actividad]]="","",'[3]Formulario PPGR1'!#REF!)</f>
        <v/>
      </c>
      <c r="E90" s="278" t="str">
        <f>IF(Tabla1[[#This Row],[Código_Actividad]]="","",'[3]Formulario PPGR1'!#REF!)</f>
        <v/>
      </c>
      <c r="F90" s="278" t="str">
        <f>IF(Tabla1[[#This Row],[Código_Actividad]]="","",'[3]Formulario PPGR1'!#REF!)</f>
        <v/>
      </c>
      <c r="G90" s="279"/>
      <c r="H90" s="279"/>
      <c r="I90" s="280" t="s">
        <v>1475</v>
      </c>
      <c r="J90" s="280" t="s">
        <v>1476</v>
      </c>
      <c r="K90" s="281" t="s">
        <v>1477</v>
      </c>
      <c r="L90" s="279">
        <v>1</v>
      </c>
      <c r="M90" s="282">
        <v>525</v>
      </c>
      <c r="N90" s="226">
        <f>+Tabla1[[#This Row],[Cantidad de Insumos]]*Tabla1[[#This Row],[Precio Unitario]]</f>
        <v>525</v>
      </c>
      <c r="O90" s="283" t="s">
        <v>819</v>
      </c>
      <c r="P90" s="280" t="s">
        <v>1472</v>
      </c>
      <c r="Q90" s="213"/>
      <c r="R90" s="213"/>
    </row>
    <row r="91" spans="2:18" ht="12.75" x14ac:dyDescent="0.2">
      <c r="B91" s="278" t="str">
        <f>IF(Tabla1[[#This Row],[Código_Actividad]]="","",CONCATENATE(Tabla1[[#This Row],[POA]],".",Tabla1[[#This Row],[SRS]],".",Tabla1[[#This Row],[AREA]],".",Tabla1[[#This Row],[TIPO]]))</f>
        <v/>
      </c>
      <c r="C91" s="278" t="str">
        <f>IF(Tabla1[[#This Row],[Código_Actividad]]="","",'[3]Formulario PPGR1'!#REF!)</f>
        <v/>
      </c>
      <c r="D91" s="278" t="str">
        <f>IF(Tabla1[[#This Row],[Código_Actividad]]="","",'[3]Formulario PPGR1'!#REF!)</f>
        <v/>
      </c>
      <c r="E91" s="278" t="str">
        <f>IF(Tabla1[[#This Row],[Código_Actividad]]="","",'[3]Formulario PPGR1'!#REF!)</f>
        <v/>
      </c>
      <c r="F91" s="278" t="str">
        <f>IF(Tabla1[[#This Row],[Código_Actividad]]="","",'[3]Formulario PPGR1'!#REF!)</f>
        <v/>
      </c>
      <c r="G91" s="279"/>
      <c r="H91" s="279"/>
      <c r="I91" s="280" t="s">
        <v>914</v>
      </c>
      <c r="J91" s="280" t="s">
        <v>1478</v>
      </c>
      <c r="K91" s="281" t="s">
        <v>1091</v>
      </c>
      <c r="L91" s="279">
        <v>1</v>
      </c>
      <c r="M91" s="282">
        <v>2200</v>
      </c>
      <c r="N91" s="226">
        <f>+Tabla1[[#This Row],[Cantidad de Insumos]]*Tabla1[[#This Row],[Precio Unitario]]</f>
        <v>2200</v>
      </c>
      <c r="O91" s="283" t="s">
        <v>1474</v>
      </c>
      <c r="P91" s="280" t="s">
        <v>1472</v>
      </c>
      <c r="Q91" s="213"/>
      <c r="R91" s="213"/>
    </row>
    <row r="92" spans="2:18" ht="25.5" x14ac:dyDescent="0.2">
      <c r="B92" s="228" t="e">
        <f>IF(Tabla1[[#This Row],[Código_Actividad]]="","",CONCATENATE(Tabla1[[#This Row],[POA]],".",Tabla1[[#This Row],[SRS]],".",Tabla1[[#This Row],[AREA]],".",Tabla1[[#This Row],[TIPO]]))</f>
        <v>#REF!</v>
      </c>
      <c r="C92" s="228" t="e">
        <f>IF(Tabla1[[#This Row],[Código_Actividad]]="","",'[3]Formulario PPGR1'!#REF!)</f>
        <v>#REF!</v>
      </c>
      <c r="D92" s="228" t="e">
        <f>IF(Tabla1[[#This Row],[Código_Actividad]]="","",'[3]Formulario PPGR1'!#REF!)</f>
        <v>#REF!</v>
      </c>
      <c r="E92" s="228" t="e">
        <f>IF(Tabla1[[#This Row],[Código_Actividad]]="","",'[3]Formulario PPGR1'!#REF!)</f>
        <v>#REF!</v>
      </c>
      <c r="F92" s="228" t="e">
        <f>IF(Tabla1[[#This Row],[Código_Actividad]]="","",'[3]Formulario PPGR1'!#REF!)</f>
        <v>#REF!</v>
      </c>
      <c r="G92" s="252" t="s">
        <v>1397</v>
      </c>
      <c r="H92" s="259" t="s">
        <v>1212</v>
      </c>
      <c r="I92" s="224" t="s">
        <v>170</v>
      </c>
      <c r="J92" s="224" t="s">
        <v>1480</v>
      </c>
      <c r="K92" s="224" t="s">
        <v>1091</v>
      </c>
      <c r="L92" s="223">
        <v>20</v>
      </c>
      <c r="M92" s="225">
        <v>20</v>
      </c>
      <c r="N92" s="226">
        <f>+Tabla1[[#This Row],[Cantidad de Insumos]]*Tabla1[[#This Row],[Precio Unitario]]</f>
        <v>400</v>
      </c>
      <c r="O92" s="227" t="s">
        <v>476</v>
      </c>
      <c r="P92" s="224" t="s">
        <v>1472</v>
      </c>
      <c r="Q92" s="213"/>
      <c r="R92" s="213"/>
    </row>
    <row r="93" spans="2:18" ht="12.75" x14ac:dyDescent="0.2">
      <c r="B93" s="278" t="str">
        <f>IF(Tabla1[[#This Row],[Código_Actividad]]="","",CONCATENATE(Tabla1[[#This Row],[POA]],".",Tabla1[[#This Row],[SRS]],".",Tabla1[[#This Row],[AREA]],".",Tabla1[[#This Row],[TIPO]]))</f>
        <v/>
      </c>
      <c r="C93" s="278" t="str">
        <f>IF(Tabla1[[#This Row],[Código_Actividad]]="","",'[3]Formulario PPGR1'!#REF!)</f>
        <v/>
      </c>
      <c r="D93" s="278" t="str">
        <f>IF(Tabla1[[#This Row],[Código_Actividad]]="","",'[3]Formulario PPGR1'!#REF!)</f>
        <v/>
      </c>
      <c r="E93" s="278" t="str">
        <f>IF(Tabla1[[#This Row],[Código_Actividad]]="","",'[3]Formulario PPGR1'!#REF!)</f>
        <v/>
      </c>
      <c r="F93" s="278" t="str">
        <f>IF(Tabla1[[#This Row],[Código_Actividad]]="","",'[3]Formulario PPGR1'!#REF!)</f>
        <v/>
      </c>
      <c r="G93" s="279"/>
      <c r="H93" s="279"/>
      <c r="I93" s="280" t="s">
        <v>1475</v>
      </c>
      <c r="J93" s="280" t="s">
        <v>1476</v>
      </c>
      <c r="K93" s="281" t="s">
        <v>1477</v>
      </c>
      <c r="L93" s="279">
        <v>1</v>
      </c>
      <c r="M93" s="282">
        <v>525</v>
      </c>
      <c r="N93" s="226">
        <f>+Tabla1[[#This Row],[Cantidad de Insumos]]*Tabla1[[#This Row],[Precio Unitario]]</f>
        <v>525</v>
      </c>
      <c r="O93" s="283" t="s">
        <v>819</v>
      </c>
      <c r="P93" s="280" t="s">
        <v>1472</v>
      </c>
      <c r="Q93" s="213"/>
      <c r="R93" s="213"/>
    </row>
    <row r="94" spans="2:18" ht="12.75" x14ac:dyDescent="0.2">
      <c r="B94" s="278" t="str">
        <f>IF(Tabla1[[#This Row],[Código_Actividad]]="","",CONCATENATE(Tabla1[[#This Row],[POA]],".",Tabla1[[#This Row],[SRS]],".",Tabla1[[#This Row],[AREA]],".",Tabla1[[#This Row],[TIPO]]))</f>
        <v/>
      </c>
      <c r="C94" s="278" t="str">
        <f>IF(Tabla1[[#This Row],[Código_Actividad]]="","",'[3]Formulario PPGR1'!#REF!)</f>
        <v/>
      </c>
      <c r="D94" s="278" t="str">
        <f>IF(Tabla1[[#This Row],[Código_Actividad]]="","",'[3]Formulario PPGR1'!#REF!)</f>
        <v/>
      </c>
      <c r="E94" s="278" t="str">
        <f>IF(Tabla1[[#This Row],[Código_Actividad]]="","",'[3]Formulario PPGR1'!#REF!)</f>
        <v/>
      </c>
      <c r="F94" s="278" t="str">
        <f>IF(Tabla1[[#This Row],[Código_Actividad]]="","",'[3]Formulario PPGR1'!#REF!)</f>
        <v/>
      </c>
      <c r="G94" s="279"/>
      <c r="H94" s="279"/>
      <c r="I94" s="280" t="s">
        <v>914</v>
      </c>
      <c r="J94" s="280" t="s">
        <v>1478</v>
      </c>
      <c r="K94" s="281" t="s">
        <v>1091</v>
      </c>
      <c r="L94" s="279">
        <v>1</v>
      </c>
      <c r="M94" s="282">
        <v>2200</v>
      </c>
      <c r="N94" s="226">
        <f>+Tabla1[[#This Row],[Cantidad de Insumos]]*Tabla1[[#This Row],[Precio Unitario]]</f>
        <v>2200</v>
      </c>
      <c r="O94" s="283" t="s">
        <v>1474</v>
      </c>
      <c r="P94" s="280" t="s">
        <v>1472</v>
      </c>
      <c r="Q94" s="213"/>
      <c r="R94" s="213"/>
    </row>
    <row r="95" spans="2:18" ht="25.5" x14ac:dyDescent="0.2">
      <c r="B95" s="228" t="e">
        <f>IF(Tabla1[[#This Row],[Código_Actividad]]="","",CONCATENATE(Tabla1[[#This Row],[POA]],".",Tabla1[[#This Row],[SRS]],".",Tabla1[[#This Row],[AREA]],".",Tabla1[[#This Row],[TIPO]]))</f>
        <v>#REF!</v>
      </c>
      <c r="C95" s="228" t="e">
        <f>IF(Tabla1[[#This Row],[Código_Actividad]]="","",'[3]Formulario PPGR1'!#REF!)</f>
        <v>#REF!</v>
      </c>
      <c r="D95" s="228" t="e">
        <f>IF(Tabla1[[#This Row],[Código_Actividad]]="","",'[3]Formulario PPGR1'!#REF!)</f>
        <v>#REF!</v>
      </c>
      <c r="E95" s="228" t="e">
        <f>IF(Tabla1[[#This Row],[Código_Actividad]]="","",'[3]Formulario PPGR1'!#REF!)</f>
        <v>#REF!</v>
      </c>
      <c r="F95" s="228" t="e">
        <f>IF(Tabla1[[#This Row],[Código_Actividad]]="","",'[3]Formulario PPGR1'!#REF!)</f>
        <v>#REF!</v>
      </c>
      <c r="G95" s="252" t="s">
        <v>1398</v>
      </c>
      <c r="H95" s="259" t="s">
        <v>1214</v>
      </c>
      <c r="I95" s="224" t="s">
        <v>1475</v>
      </c>
      <c r="J95" s="224" t="s">
        <v>1476</v>
      </c>
      <c r="K95" s="224" t="s">
        <v>1477</v>
      </c>
      <c r="L95" s="223">
        <v>1</v>
      </c>
      <c r="M95" s="225">
        <v>525</v>
      </c>
      <c r="N95" s="226">
        <f>+Tabla1[[#This Row],[Cantidad de Insumos]]*Tabla1[[#This Row],[Precio Unitario]]</f>
        <v>525</v>
      </c>
      <c r="O95" s="227" t="s">
        <v>819</v>
      </c>
      <c r="P95" s="224" t="s">
        <v>1472</v>
      </c>
      <c r="Q95" s="213"/>
      <c r="R95" s="213"/>
    </row>
    <row r="96" spans="2:18" ht="12.75" x14ac:dyDescent="0.2">
      <c r="B96" s="278" t="str">
        <f>IF(Tabla1[[#This Row],[Código_Actividad]]="","",CONCATENATE(Tabla1[[#This Row],[POA]],".",Tabla1[[#This Row],[SRS]],".",Tabla1[[#This Row],[AREA]],".",Tabla1[[#This Row],[TIPO]]))</f>
        <v/>
      </c>
      <c r="C96" s="278" t="str">
        <f>IF(Tabla1[[#This Row],[Código_Actividad]]="","",'[3]Formulario PPGR1'!#REF!)</f>
        <v/>
      </c>
      <c r="D96" s="278" t="str">
        <f>IF(Tabla1[[#This Row],[Código_Actividad]]="","",'[3]Formulario PPGR1'!#REF!)</f>
        <v/>
      </c>
      <c r="E96" s="278" t="str">
        <f>IF(Tabla1[[#This Row],[Código_Actividad]]="","",'[3]Formulario PPGR1'!#REF!)</f>
        <v/>
      </c>
      <c r="F96" s="278" t="str">
        <f>IF(Tabla1[[#This Row],[Código_Actividad]]="","",'[3]Formulario PPGR1'!#REF!)</f>
        <v/>
      </c>
      <c r="G96" s="279"/>
      <c r="H96" s="279"/>
      <c r="I96" s="280" t="s">
        <v>914</v>
      </c>
      <c r="J96" s="280" t="s">
        <v>1478</v>
      </c>
      <c r="K96" s="281" t="s">
        <v>1091</v>
      </c>
      <c r="L96" s="279">
        <v>1</v>
      </c>
      <c r="M96" s="282">
        <v>2200</v>
      </c>
      <c r="N96" s="226">
        <f>+Tabla1[[#This Row],[Cantidad de Insumos]]*Tabla1[[#This Row],[Precio Unitario]]</f>
        <v>2200</v>
      </c>
      <c r="O96" s="283" t="s">
        <v>1474</v>
      </c>
      <c r="P96" s="280" t="s">
        <v>1472</v>
      </c>
      <c r="Q96" s="213"/>
      <c r="R96" s="213"/>
    </row>
    <row r="97" spans="2:18" ht="25.5" x14ac:dyDescent="0.2">
      <c r="B97" s="228" t="e">
        <f>IF(Tabla1[[#This Row],[Código_Actividad]]="","",CONCATENATE(Tabla1[[#This Row],[POA]],".",Tabla1[[#This Row],[SRS]],".",Tabla1[[#This Row],[AREA]],".",Tabla1[[#This Row],[TIPO]]))</f>
        <v>#REF!</v>
      </c>
      <c r="C97" s="228" t="e">
        <f>IF(Tabla1[[#This Row],[Código_Actividad]]="","",'[3]Formulario PPGR1'!#REF!)</f>
        <v>#REF!</v>
      </c>
      <c r="D97" s="228" t="e">
        <f>IF(Tabla1[[#This Row],[Código_Actividad]]="","",'[3]Formulario PPGR1'!#REF!)</f>
        <v>#REF!</v>
      </c>
      <c r="E97" s="228" t="e">
        <f>IF(Tabla1[[#This Row],[Código_Actividad]]="","",'[3]Formulario PPGR1'!#REF!)</f>
        <v>#REF!</v>
      </c>
      <c r="F97" s="228" t="e">
        <f>IF(Tabla1[[#This Row],[Código_Actividad]]="","",'[3]Formulario PPGR1'!#REF!)</f>
        <v>#REF!</v>
      </c>
      <c r="G97" s="252" t="s">
        <v>1399</v>
      </c>
      <c r="H97" s="259" t="s">
        <v>1190</v>
      </c>
      <c r="I97" s="224" t="s">
        <v>1475</v>
      </c>
      <c r="J97" s="224" t="s">
        <v>1476</v>
      </c>
      <c r="K97" s="224" t="s">
        <v>1477</v>
      </c>
      <c r="L97" s="223">
        <v>1</v>
      </c>
      <c r="M97" s="225">
        <v>525</v>
      </c>
      <c r="N97" s="226">
        <f>+Tabla1[[#This Row],[Cantidad de Insumos]]*Tabla1[[#This Row],[Precio Unitario]]</f>
        <v>525</v>
      </c>
      <c r="O97" s="227" t="s">
        <v>819</v>
      </c>
      <c r="P97" s="224" t="s">
        <v>1472</v>
      </c>
      <c r="Q97" s="213"/>
      <c r="R97" s="213"/>
    </row>
    <row r="98" spans="2:18" ht="12.75" x14ac:dyDescent="0.2">
      <c r="B98" s="278" t="str">
        <f>IF(Tabla1[[#This Row],[Código_Actividad]]="","",CONCATENATE(Tabla1[[#This Row],[POA]],".",Tabla1[[#This Row],[SRS]],".",Tabla1[[#This Row],[AREA]],".",Tabla1[[#This Row],[TIPO]]))</f>
        <v/>
      </c>
      <c r="C98" s="278" t="str">
        <f>IF(Tabla1[[#This Row],[Código_Actividad]]="","",'[3]Formulario PPGR1'!#REF!)</f>
        <v/>
      </c>
      <c r="D98" s="278" t="str">
        <f>IF(Tabla1[[#This Row],[Código_Actividad]]="","",'[3]Formulario PPGR1'!#REF!)</f>
        <v/>
      </c>
      <c r="E98" s="278" t="str">
        <f>IF(Tabla1[[#This Row],[Código_Actividad]]="","",'[3]Formulario PPGR1'!#REF!)</f>
        <v/>
      </c>
      <c r="F98" s="278" t="str">
        <f>IF(Tabla1[[#This Row],[Código_Actividad]]="","",'[3]Formulario PPGR1'!#REF!)</f>
        <v/>
      </c>
      <c r="G98" s="279"/>
      <c r="H98" s="279"/>
      <c r="I98" s="280" t="s">
        <v>914</v>
      </c>
      <c r="J98" s="280" t="s">
        <v>1478</v>
      </c>
      <c r="K98" s="281" t="s">
        <v>1091</v>
      </c>
      <c r="L98" s="279">
        <v>1</v>
      </c>
      <c r="M98" s="282">
        <v>2200</v>
      </c>
      <c r="N98" s="226">
        <f>+Tabla1[[#This Row],[Cantidad de Insumos]]*Tabla1[[#This Row],[Precio Unitario]]</f>
        <v>2200</v>
      </c>
      <c r="O98" s="283" t="s">
        <v>1474</v>
      </c>
      <c r="P98" s="280" t="s">
        <v>1472</v>
      </c>
      <c r="Q98" s="213"/>
      <c r="R98" s="213"/>
    </row>
    <row r="99" spans="2:18" ht="25.5" x14ac:dyDescent="0.2">
      <c r="B99" s="228" t="e">
        <f>IF(Tabla1[[#This Row],[Código_Actividad]]="","",CONCATENATE(Tabla1[[#This Row],[POA]],".",Tabla1[[#This Row],[SRS]],".",Tabla1[[#This Row],[AREA]],".",Tabla1[[#This Row],[TIPO]]))</f>
        <v>#REF!</v>
      </c>
      <c r="C99" s="228" t="e">
        <f>IF(Tabla1[[#This Row],[Código_Actividad]]="","",'[3]Formulario PPGR1'!#REF!)</f>
        <v>#REF!</v>
      </c>
      <c r="D99" s="228" t="e">
        <f>IF(Tabla1[[#This Row],[Código_Actividad]]="","",'[3]Formulario PPGR1'!#REF!)</f>
        <v>#REF!</v>
      </c>
      <c r="E99" s="228" t="e">
        <f>IF(Tabla1[[#This Row],[Código_Actividad]]="","",'[3]Formulario PPGR1'!#REF!)</f>
        <v>#REF!</v>
      </c>
      <c r="F99" s="228" t="e">
        <f>IF(Tabla1[[#This Row],[Código_Actividad]]="","",'[3]Formulario PPGR1'!#REF!)</f>
        <v>#REF!</v>
      </c>
      <c r="G99" s="252" t="s">
        <v>1400</v>
      </c>
      <c r="H99" s="259" t="s">
        <v>1215</v>
      </c>
      <c r="I99" s="224" t="s">
        <v>1475</v>
      </c>
      <c r="J99" s="224" t="s">
        <v>1476</v>
      </c>
      <c r="K99" s="224" t="s">
        <v>1477</v>
      </c>
      <c r="L99" s="223">
        <v>1</v>
      </c>
      <c r="M99" s="225">
        <v>525</v>
      </c>
      <c r="N99" s="226">
        <f>+Tabla1[[#This Row],[Cantidad de Insumos]]*Tabla1[[#This Row],[Precio Unitario]]</f>
        <v>525</v>
      </c>
      <c r="O99" s="227" t="s">
        <v>819</v>
      </c>
      <c r="P99" s="224" t="s">
        <v>1472</v>
      </c>
      <c r="Q99" s="213"/>
      <c r="R99" s="213"/>
    </row>
    <row r="100" spans="2:18" ht="12.75" x14ac:dyDescent="0.2">
      <c r="B100" s="278" t="str">
        <f>IF(Tabla1[[#This Row],[Código_Actividad]]="","",CONCATENATE(Tabla1[[#This Row],[POA]],".",Tabla1[[#This Row],[SRS]],".",Tabla1[[#This Row],[AREA]],".",Tabla1[[#This Row],[TIPO]]))</f>
        <v/>
      </c>
      <c r="C100" s="278" t="str">
        <f>IF(Tabla1[[#This Row],[Código_Actividad]]="","",'[3]Formulario PPGR1'!#REF!)</f>
        <v/>
      </c>
      <c r="D100" s="278" t="str">
        <f>IF(Tabla1[[#This Row],[Código_Actividad]]="","",'[3]Formulario PPGR1'!#REF!)</f>
        <v/>
      </c>
      <c r="E100" s="278" t="str">
        <f>IF(Tabla1[[#This Row],[Código_Actividad]]="","",'[3]Formulario PPGR1'!#REF!)</f>
        <v/>
      </c>
      <c r="F100" s="278" t="str">
        <f>IF(Tabla1[[#This Row],[Código_Actividad]]="","",'[3]Formulario PPGR1'!#REF!)</f>
        <v/>
      </c>
      <c r="G100" s="279"/>
      <c r="H100" s="279"/>
      <c r="I100" s="280" t="s">
        <v>914</v>
      </c>
      <c r="J100" s="280" t="s">
        <v>1478</v>
      </c>
      <c r="K100" s="281" t="s">
        <v>1091</v>
      </c>
      <c r="L100" s="279">
        <v>1</v>
      </c>
      <c r="M100" s="282">
        <v>2200</v>
      </c>
      <c r="N100" s="226">
        <f>+Tabla1[[#This Row],[Cantidad de Insumos]]*Tabla1[[#This Row],[Precio Unitario]]</f>
        <v>2200</v>
      </c>
      <c r="O100" s="283" t="s">
        <v>1474</v>
      </c>
      <c r="P100" s="280" t="s">
        <v>1472</v>
      </c>
      <c r="Q100" s="213"/>
      <c r="R100" s="213"/>
    </row>
    <row r="101" spans="2:18" ht="38.25" x14ac:dyDescent="0.2">
      <c r="B101" s="228" t="e">
        <f>IF(Tabla1[[#This Row],[Código_Actividad]]="","",CONCATENATE(Tabla1[[#This Row],[POA]],".",Tabla1[[#This Row],[SRS]],".",Tabla1[[#This Row],[AREA]],".",Tabla1[[#This Row],[TIPO]]))</f>
        <v>#REF!</v>
      </c>
      <c r="C101" s="228" t="e">
        <f>IF(Tabla1[[#This Row],[Código_Actividad]]="","",'[3]Formulario PPGR1'!#REF!)</f>
        <v>#REF!</v>
      </c>
      <c r="D101" s="228" t="e">
        <f>IF(Tabla1[[#This Row],[Código_Actividad]]="","",'[3]Formulario PPGR1'!#REF!)</f>
        <v>#REF!</v>
      </c>
      <c r="E101" s="228" t="e">
        <f>IF(Tabla1[[#This Row],[Código_Actividad]]="","",'[3]Formulario PPGR1'!#REF!)</f>
        <v>#REF!</v>
      </c>
      <c r="F101" s="228" t="e">
        <f>IF(Tabla1[[#This Row],[Código_Actividad]]="","",'[3]Formulario PPGR1'!#REF!)</f>
        <v>#REF!</v>
      </c>
      <c r="G101" s="254" t="s">
        <v>1401</v>
      </c>
      <c r="H101" s="259" t="s">
        <v>1217</v>
      </c>
      <c r="I101" s="224" t="s">
        <v>1475</v>
      </c>
      <c r="J101" s="224" t="s">
        <v>1476</v>
      </c>
      <c r="K101" s="224" t="s">
        <v>1477</v>
      </c>
      <c r="L101" s="223">
        <v>1</v>
      </c>
      <c r="M101" s="225">
        <v>525</v>
      </c>
      <c r="N101" s="226">
        <f>+Tabla1[[#This Row],[Cantidad de Insumos]]*Tabla1[[#This Row],[Precio Unitario]]</f>
        <v>525</v>
      </c>
      <c r="O101" s="227" t="s">
        <v>819</v>
      </c>
      <c r="P101" s="224" t="s">
        <v>1472</v>
      </c>
      <c r="Q101" s="213"/>
      <c r="R101" s="213"/>
    </row>
    <row r="102" spans="2:18" ht="12.75" x14ac:dyDescent="0.2">
      <c r="B102" s="278" t="str">
        <f>IF(Tabla1[[#This Row],[Código_Actividad]]="","",CONCATENATE(Tabla1[[#This Row],[POA]],".",Tabla1[[#This Row],[SRS]],".",Tabla1[[#This Row],[AREA]],".",Tabla1[[#This Row],[TIPO]]))</f>
        <v/>
      </c>
      <c r="C102" s="278" t="str">
        <f>IF(Tabla1[[#This Row],[Código_Actividad]]="","",'[3]Formulario PPGR1'!#REF!)</f>
        <v/>
      </c>
      <c r="D102" s="278" t="str">
        <f>IF(Tabla1[[#This Row],[Código_Actividad]]="","",'[3]Formulario PPGR1'!#REF!)</f>
        <v/>
      </c>
      <c r="E102" s="278" t="str">
        <f>IF(Tabla1[[#This Row],[Código_Actividad]]="","",'[3]Formulario PPGR1'!#REF!)</f>
        <v/>
      </c>
      <c r="F102" s="278" t="str">
        <f>IF(Tabla1[[#This Row],[Código_Actividad]]="","",'[3]Formulario PPGR1'!#REF!)</f>
        <v/>
      </c>
      <c r="G102" s="279"/>
      <c r="H102" s="279"/>
      <c r="I102" s="280" t="s">
        <v>914</v>
      </c>
      <c r="J102" s="280" t="s">
        <v>1478</v>
      </c>
      <c r="K102" s="281" t="s">
        <v>1091</v>
      </c>
      <c r="L102" s="279">
        <v>1</v>
      </c>
      <c r="M102" s="282">
        <v>2200</v>
      </c>
      <c r="N102" s="226">
        <f>+Tabla1[[#This Row],[Cantidad de Insumos]]*Tabla1[[#This Row],[Precio Unitario]]</f>
        <v>2200</v>
      </c>
      <c r="O102" s="283" t="s">
        <v>1474</v>
      </c>
      <c r="P102" s="280" t="s">
        <v>1472</v>
      </c>
      <c r="Q102" s="213"/>
      <c r="R102" s="213"/>
    </row>
    <row r="103" spans="2:18" ht="25.5" x14ac:dyDescent="0.2">
      <c r="B103" s="228" t="e">
        <f>IF(Tabla1[[#This Row],[Código_Actividad]]="","",CONCATENATE(Tabla1[[#This Row],[POA]],".",Tabla1[[#This Row],[SRS]],".",Tabla1[[#This Row],[AREA]],".",Tabla1[[#This Row],[TIPO]]))</f>
        <v>#REF!</v>
      </c>
      <c r="C103" s="228" t="e">
        <f>IF(Tabla1[[#This Row],[Código_Actividad]]="","",'[3]Formulario PPGR1'!#REF!)</f>
        <v>#REF!</v>
      </c>
      <c r="D103" s="228" t="e">
        <f>IF(Tabla1[[#This Row],[Código_Actividad]]="","",'[3]Formulario PPGR1'!#REF!)</f>
        <v>#REF!</v>
      </c>
      <c r="E103" s="228" t="e">
        <f>IF(Tabla1[[#This Row],[Código_Actividad]]="","",'[3]Formulario PPGR1'!#REF!)</f>
        <v>#REF!</v>
      </c>
      <c r="F103" s="228" t="e">
        <f>IF(Tabla1[[#This Row],[Código_Actividad]]="","",'[3]Formulario PPGR1'!#REF!)</f>
        <v>#REF!</v>
      </c>
      <c r="G103" s="254" t="s">
        <v>1402</v>
      </c>
      <c r="H103" s="259" t="s">
        <v>1174</v>
      </c>
      <c r="I103" s="224" t="s">
        <v>1475</v>
      </c>
      <c r="J103" s="224" t="s">
        <v>1476</v>
      </c>
      <c r="K103" s="224" t="s">
        <v>1477</v>
      </c>
      <c r="L103" s="223">
        <v>1</v>
      </c>
      <c r="M103" s="225">
        <v>525</v>
      </c>
      <c r="N103" s="226">
        <f>+Tabla1[[#This Row],[Cantidad de Insumos]]*Tabla1[[#This Row],[Precio Unitario]]</f>
        <v>525</v>
      </c>
      <c r="O103" s="227" t="s">
        <v>819</v>
      </c>
      <c r="P103" s="224" t="s">
        <v>1472</v>
      </c>
      <c r="Q103" s="213"/>
      <c r="R103" s="213"/>
    </row>
    <row r="104" spans="2:18" ht="12.75" x14ac:dyDescent="0.2">
      <c r="B104" s="278" t="str">
        <f>IF(Tabla1[[#This Row],[Código_Actividad]]="","",CONCATENATE(Tabla1[[#This Row],[POA]],".",Tabla1[[#This Row],[SRS]],".",Tabla1[[#This Row],[AREA]],".",Tabla1[[#This Row],[TIPO]]))</f>
        <v/>
      </c>
      <c r="C104" s="278" t="str">
        <f>IF(Tabla1[[#This Row],[Código_Actividad]]="","",'[3]Formulario PPGR1'!#REF!)</f>
        <v/>
      </c>
      <c r="D104" s="278" t="str">
        <f>IF(Tabla1[[#This Row],[Código_Actividad]]="","",'[3]Formulario PPGR1'!#REF!)</f>
        <v/>
      </c>
      <c r="E104" s="278" t="str">
        <f>IF(Tabla1[[#This Row],[Código_Actividad]]="","",'[3]Formulario PPGR1'!#REF!)</f>
        <v/>
      </c>
      <c r="F104" s="278" t="str">
        <f>IF(Tabla1[[#This Row],[Código_Actividad]]="","",'[3]Formulario PPGR1'!#REF!)</f>
        <v/>
      </c>
      <c r="G104" s="279"/>
      <c r="H104" s="279"/>
      <c r="I104" s="280" t="s">
        <v>914</v>
      </c>
      <c r="J104" s="280" t="s">
        <v>1478</v>
      </c>
      <c r="K104" s="281" t="s">
        <v>1091</v>
      </c>
      <c r="L104" s="279">
        <v>1</v>
      </c>
      <c r="M104" s="282">
        <v>2200</v>
      </c>
      <c r="N104" s="226">
        <f>+Tabla1[[#This Row],[Cantidad de Insumos]]*Tabla1[[#This Row],[Precio Unitario]]</f>
        <v>2200</v>
      </c>
      <c r="O104" s="283" t="s">
        <v>1474</v>
      </c>
      <c r="P104" s="280" t="s">
        <v>1472</v>
      </c>
      <c r="Q104" s="213"/>
      <c r="R104" s="213"/>
    </row>
    <row r="105" spans="2:18" ht="25.5" x14ac:dyDescent="0.2">
      <c r="B105" s="228" t="e">
        <f>IF(Tabla1[[#This Row],[Código_Actividad]]="","",CONCATENATE(Tabla1[[#This Row],[POA]],".",Tabla1[[#This Row],[SRS]],".",Tabla1[[#This Row],[AREA]],".",Tabla1[[#This Row],[TIPO]]))</f>
        <v>#REF!</v>
      </c>
      <c r="C105" s="228" t="e">
        <f>IF(Tabla1[[#This Row],[Código_Actividad]]="","",'[3]Formulario PPGR1'!#REF!)</f>
        <v>#REF!</v>
      </c>
      <c r="D105" s="228" t="e">
        <f>IF(Tabla1[[#This Row],[Código_Actividad]]="","",'[3]Formulario PPGR1'!#REF!)</f>
        <v>#REF!</v>
      </c>
      <c r="E105" s="228" t="e">
        <f>IF(Tabla1[[#This Row],[Código_Actividad]]="","",'[3]Formulario PPGR1'!#REF!)</f>
        <v>#REF!</v>
      </c>
      <c r="F105" s="228" t="e">
        <f>IF(Tabla1[[#This Row],[Código_Actividad]]="","",'[3]Formulario PPGR1'!#REF!)</f>
        <v>#REF!</v>
      </c>
      <c r="G105" s="254" t="s">
        <v>1403</v>
      </c>
      <c r="H105" s="269" t="s">
        <v>1304</v>
      </c>
      <c r="I105" s="224" t="s">
        <v>1475</v>
      </c>
      <c r="J105" s="224" t="s">
        <v>1476</v>
      </c>
      <c r="K105" s="224" t="s">
        <v>1477</v>
      </c>
      <c r="L105" s="223">
        <v>1</v>
      </c>
      <c r="M105" s="225">
        <v>525</v>
      </c>
      <c r="N105" s="226">
        <f>+Tabla1[[#This Row],[Cantidad de Insumos]]*Tabla1[[#This Row],[Precio Unitario]]</f>
        <v>525</v>
      </c>
      <c r="O105" s="227" t="s">
        <v>819</v>
      </c>
      <c r="P105" s="224" t="s">
        <v>1472</v>
      </c>
      <c r="Q105" s="213"/>
      <c r="R105" s="213"/>
    </row>
    <row r="106" spans="2:18" ht="12.75" x14ac:dyDescent="0.2">
      <c r="B106" s="278" t="str">
        <f>IF(Tabla1[[#This Row],[Código_Actividad]]="","",CONCATENATE(Tabla1[[#This Row],[POA]],".",Tabla1[[#This Row],[SRS]],".",Tabla1[[#This Row],[AREA]],".",Tabla1[[#This Row],[TIPO]]))</f>
        <v/>
      </c>
      <c r="C106" s="278" t="str">
        <f>IF(Tabla1[[#This Row],[Código_Actividad]]="","",'[3]Formulario PPGR1'!#REF!)</f>
        <v/>
      </c>
      <c r="D106" s="278" t="str">
        <f>IF(Tabla1[[#This Row],[Código_Actividad]]="","",'[3]Formulario PPGR1'!#REF!)</f>
        <v/>
      </c>
      <c r="E106" s="278" t="str">
        <f>IF(Tabla1[[#This Row],[Código_Actividad]]="","",'[3]Formulario PPGR1'!#REF!)</f>
        <v/>
      </c>
      <c r="F106" s="278" t="str">
        <f>IF(Tabla1[[#This Row],[Código_Actividad]]="","",'[3]Formulario PPGR1'!#REF!)</f>
        <v/>
      </c>
      <c r="G106" s="279"/>
      <c r="H106" s="279"/>
      <c r="I106" s="280" t="s">
        <v>914</v>
      </c>
      <c r="J106" s="280" t="s">
        <v>1478</v>
      </c>
      <c r="K106" s="281" t="s">
        <v>1091</v>
      </c>
      <c r="L106" s="279">
        <v>1</v>
      </c>
      <c r="M106" s="282">
        <v>2200</v>
      </c>
      <c r="N106" s="226">
        <f>+Tabla1[[#This Row],[Cantidad de Insumos]]*Tabla1[[#This Row],[Precio Unitario]]</f>
        <v>2200</v>
      </c>
      <c r="O106" s="283" t="s">
        <v>1474</v>
      </c>
      <c r="P106" s="280" t="s">
        <v>1472</v>
      </c>
      <c r="Q106" s="213"/>
      <c r="R106" s="213"/>
    </row>
    <row r="107" spans="2:18" ht="25.5" x14ac:dyDescent="0.2">
      <c r="B107" s="228" t="e">
        <f>IF(Tabla1[[#This Row],[Código_Actividad]]="","",CONCATENATE(Tabla1[[#This Row],[POA]],".",Tabla1[[#This Row],[SRS]],".",Tabla1[[#This Row],[AREA]],".",Tabla1[[#This Row],[TIPO]]))</f>
        <v>#REF!</v>
      </c>
      <c r="C107" s="228" t="e">
        <f>IF(Tabla1[[#This Row],[Código_Actividad]]="","",'[3]Formulario PPGR1'!#REF!)</f>
        <v>#REF!</v>
      </c>
      <c r="D107" s="228" t="e">
        <f>IF(Tabla1[[#This Row],[Código_Actividad]]="","",'[3]Formulario PPGR1'!#REF!)</f>
        <v>#REF!</v>
      </c>
      <c r="E107" s="228" t="e">
        <f>IF(Tabla1[[#This Row],[Código_Actividad]]="","",'[3]Formulario PPGR1'!#REF!)</f>
        <v>#REF!</v>
      </c>
      <c r="F107" s="228" t="e">
        <f>IF(Tabla1[[#This Row],[Código_Actividad]]="","",'[3]Formulario PPGR1'!#REF!)</f>
        <v>#REF!</v>
      </c>
      <c r="G107" s="247" t="s">
        <v>1404</v>
      </c>
      <c r="H107" s="269" t="s">
        <v>1305</v>
      </c>
      <c r="I107" s="224" t="s">
        <v>170</v>
      </c>
      <c r="J107" s="224" t="s">
        <v>1480</v>
      </c>
      <c r="K107" s="224" t="s">
        <v>1091</v>
      </c>
      <c r="L107" s="223">
        <v>20</v>
      </c>
      <c r="M107" s="225">
        <v>20</v>
      </c>
      <c r="N107" s="226">
        <f>+Tabla1[[#This Row],[Cantidad de Insumos]]*Tabla1[[#This Row],[Precio Unitario]]</f>
        <v>400</v>
      </c>
      <c r="O107" s="227" t="s">
        <v>476</v>
      </c>
      <c r="P107" s="224" t="s">
        <v>1472</v>
      </c>
      <c r="Q107" s="213"/>
      <c r="R107" s="213"/>
    </row>
    <row r="108" spans="2:18" ht="12.75" x14ac:dyDescent="0.2">
      <c r="B108" s="278" t="str">
        <f>IF(Tabla1[[#This Row],[Código_Actividad]]="","",CONCATENATE(Tabla1[[#This Row],[POA]],".",Tabla1[[#This Row],[SRS]],".",Tabla1[[#This Row],[AREA]],".",Tabla1[[#This Row],[TIPO]]))</f>
        <v/>
      </c>
      <c r="C108" s="278" t="str">
        <f>IF(Tabla1[[#This Row],[Código_Actividad]]="","",'[3]Formulario PPGR1'!#REF!)</f>
        <v/>
      </c>
      <c r="D108" s="278" t="str">
        <f>IF(Tabla1[[#This Row],[Código_Actividad]]="","",'[3]Formulario PPGR1'!#REF!)</f>
        <v/>
      </c>
      <c r="E108" s="278" t="str">
        <f>IF(Tabla1[[#This Row],[Código_Actividad]]="","",'[3]Formulario PPGR1'!#REF!)</f>
        <v/>
      </c>
      <c r="F108" s="278" t="str">
        <f>IF(Tabla1[[#This Row],[Código_Actividad]]="","",'[3]Formulario PPGR1'!#REF!)</f>
        <v/>
      </c>
      <c r="G108" s="279"/>
      <c r="H108" s="279"/>
      <c r="I108" s="280" t="s">
        <v>1475</v>
      </c>
      <c r="J108" s="280" t="s">
        <v>1476</v>
      </c>
      <c r="K108" s="281" t="s">
        <v>1477</v>
      </c>
      <c r="L108" s="279">
        <v>1</v>
      </c>
      <c r="M108" s="282">
        <v>525</v>
      </c>
      <c r="N108" s="226">
        <f>+Tabla1[[#This Row],[Cantidad de Insumos]]*Tabla1[[#This Row],[Precio Unitario]]</f>
        <v>525</v>
      </c>
      <c r="O108" s="283" t="s">
        <v>819</v>
      </c>
      <c r="P108" s="280" t="s">
        <v>1472</v>
      </c>
      <c r="Q108" s="213"/>
      <c r="R108" s="213"/>
    </row>
    <row r="109" spans="2:18" ht="12.75" x14ac:dyDescent="0.2">
      <c r="B109" s="278" t="str">
        <f>IF(Tabla1[[#This Row],[Código_Actividad]]="","",CONCATENATE(Tabla1[[#This Row],[POA]],".",Tabla1[[#This Row],[SRS]],".",Tabla1[[#This Row],[AREA]],".",Tabla1[[#This Row],[TIPO]]))</f>
        <v/>
      </c>
      <c r="C109" s="278" t="str">
        <f>IF(Tabla1[[#This Row],[Código_Actividad]]="","",'[3]Formulario PPGR1'!#REF!)</f>
        <v/>
      </c>
      <c r="D109" s="278" t="str">
        <f>IF(Tabla1[[#This Row],[Código_Actividad]]="","",'[3]Formulario PPGR1'!#REF!)</f>
        <v/>
      </c>
      <c r="E109" s="278" t="str">
        <f>IF(Tabla1[[#This Row],[Código_Actividad]]="","",'[3]Formulario PPGR1'!#REF!)</f>
        <v/>
      </c>
      <c r="F109" s="278" t="str">
        <f>IF(Tabla1[[#This Row],[Código_Actividad]]="","",'[3]Formulario PPGR1'!#REF!)</f>
        <v/>
      </c>
      <c r="G109" s="279"/>
      <c r="H109" s="279"/>
      <c r="I109" s="280" t="s">
        <v>914</v>
      </c>
      <c r="J109" s="280" t="s">
        <v>1478</v>
      </c>
      <c r="K109" s="281" t="s">
        <v>1091</v>
      </c>
      <c r="L109" s="279">
        <v>1</v>
      </c>
      <c r="M109" s="282">
        <v>2200</v>
      </c>
      <c r="N109" s="226">
        <f>+Tabla1[[#This Row],[Cantidad de Insumos]]*Tabla1[[#This Row],[Precio Unitario]]</f>
        <v>2200</v>
      </c>
      <c r="O109" s="283" t="s">
        <v>1474</v>
      </c>
      <c r="P109" s="280" t="s">
        <v>1472</v>
      </c>
      <c r="Q109" s="213"/>
      <c r="R109" s="213"/>
    </row>
    <row r="110" spans="2:18" ht="25.5" x14ac:dyDescent="0.2">
      <c r="B110" s="228" t="e">
        <f>IF(Tabla1[[#This Row],[Código_Actividad]]="","",CONCATENATE(Tabla1[[#This Row],[POA]],".",Tabla1[[#This Row],[SRS]],".",Tabla1[[#This Row],[AREA]],".",Tabla1[[#This Row],[TIPO]]))</f>
        <v>#REF!</v>
      </c>
      <c r="C110" s="228" t="e">
        <f>IF(Tabla1[[#This Row],[Código_Actividad]]="","",'[3]Formulario PPGR1'!#REF!)</f>
        <v>#REF!</v>
      </c>
      <c r="D110" s="228" t="e">
        <f>IF(Tabla1[[#This Row],[Código_Actividad]]="","",'[3]Formulario PPGR1'!#REF!)</f>
        <v>#REF!</v>
      </c>
      <c r="E110" s="228" t="e">
        <f>IF(Tabla1[[#This Row],[Código_Actividad]]="","",'[3]Formulario PPGR1'!#REF!)</f>
        <v>#REF!</v>
      </c>
      <c r="F110" s="228" t="e">
        <f>IF(Tabla1[[#This Row],[Código_Actividad]]="","",'[3]Formulario PPGR1'!#REF!)</f>
        <v>#REF!</v>
      </c>
      <c r="G110" s="247" t="s">
        <v>1405</v>
      </c>
      <c r="H110" s="269" t="s">
        <v>1306</v>
      </c>
      <c r="I110" s="224" t="s">
        <v>1475</v>
      </c>
      <c r="J110" s="224" t="s">
        <v>1476</v>
      </c>
      <c r="K110" s="224" t="s">
        <v>1477</v>
      </c>
      <c r="L110" s="223">
        <v>1</v>
      </c>
      <c r="M110" s="225">
        <v>525</v>
      </c>
      <c r="N110" s="226">
        <f>+Tabla1[[#This Row],[Cantidad de Insumos]]*Tabla1[[#This Row],[Precio Unitario]]</f>
        <v>525</v>
      </c>
      <c r="O110" s="227" t="s">
        <v>819</v>
      </c>
      <c r="P110" s="224" t="s">
        <v>1472</v>
      </c>
      <c r="Q110" s="213"/>
      <c r="R110" s="213"/>
    </row>
    <row r="111" spans="2:18" ht="12.75" x14ac:dyDescent="0.2">
      <c r="B111" s="278" t="str">
        <f>IF(Tabla1[[#This Row],[Código_Actividad]]="","",CONCATENATE(Tabla1[[#This Row],[POA]],".",Tabla1[[#This Row],[SRS]],".",Tabla1[[#This Row],[AREA]],".",Tabla1[[#This Row],[TIPO]]))</f>
        <v/>
      </c>
      <c r="C111" s="278" t="str">
        <f>IF(Tabla1[[#This Row],[Código_Actividad]]="","",'[3]Formulario PPGR1'!#REF!)</f>
        <v/>
      </c>
      <c r="D111" s="278" t="str">
        <f>IF(Tabla1[[#This Row],[Código_Actividad]]="","",'[3]Formulario PPGR1'!#REF!)</f>
        <v/>
      </c>
      <c r="E111" s="278" t="str">
        <f>IF(Tabla1[[#This Row],[Código_Actividad]]="","",'[3]Formulario PPGR1'!#REF!)</f>
        <v/>
      </c>
      <c r="F111" s="278" t="str">
        <f>IF(Tabla1[[#This Row],[Código_Actividad]]="","",'[3]Formulario PPGR1'!#REF!)</f>
        <v/>
      </c>
      <c r="G111" s="279"/>
      <c r="H111" s="279"/>
      <c r="I111" s="280" t="s">
        <v>914</v>
      </c>
      <c r="J111" s="280" t="s">
        <v>1478</v>
      </c>
      <c r="K111" s="281" t="s">
        <v>1091</v>
      </c>
      <c r="L111" s="279">
        <v>1</v>
      </c>
      <c r="M111" s="282">
        <v>2200</v>
      </c>
      <c r="N111" s="226">
        <f>+Tabla1[[#This Row],[Cantidad de Insumos]]*Tabla1[[#This Row],[Precio Unitario]]</f>
        <v>2200</v>
      </c>
      <c r="O111" s="283" t="s">
        <v>1474</v>
      </c>
      <c r="P111" s="280" t="s">
        <v>1472</v>
      </c>
      <c r="Q111" s="213"/>
      <c r="R111" s="213"/>
    </row>
    <row r="112" spans="2:18" ht="12.75" x14ac:dyDescent="0.2">
      <c r="B112" s="228" t="e">
        <f>IF(Tabla1[[#This Row],[Código_Actividad]]="","",CONCATENATE(Tabla1[[#This Row],[POA]],".",Tabla1[[#This Row],[SRS]],".",Tabla1[[#This Row],[AREA]],".",Tabla1[[#This Row],[TIPO]]))</f>
        <v>#REF!</v>
      </c>
      <c r="C112" s="228" t="e">
        <f>IF(Tabla1[[#This Row],[Código_Actividad]]="","",'[3]Formulario PPGR1'!#REF!)</f>
        <v>#REF!</v>
      </c>
      <c r="D112" s="228" t="e">
        <f>IF(Tabla1[[#This Row],[Código_Actividad]]="","",'[3]Formulario PPGR1'!#REF!)</f>
        <v>#REF!</v>
      </c>
      <c r="E112" s="228" t="e">
        <f>IF(Tabla1[[#This Row],[Código_Actividad]]="","",'[3]Formulario PPGR1'!#REF!)</f>
        <v>#REF!</v>
      </c>
      <c r="F112" s="228" t="e">
        <f>IF(Tabla1[[#This Row],[Código_Actividad]]="","",'[3]Formulario PPGR1'!#REF!)</f>
        <v>#REF!</v>
      </c>
      <c r="G112" s="252" t="s">
        <v>1406</v>
      </c>
      <c r="H112" s="269" t="s">
        <v>1307</v>
      </c>
      <c r="I112" s="224" t="s">
        <v>1475</v>
      </c>
      <c r="J112" s="224" t="s">
        <v>1476</v>
      </c>
      <c r="K112" s="224" t="s">
        <v>1477</v>
      </c>
      <c r="L112" s="223">
        <v>1</v>
      </c>
      <c r="M112" s="225">
        <v>525</v>
      </c>
      <c r="N112" s="226">
        <f>+Tabla1[[#This Row],[Cantidad de Insumos]]*Tabla1[[#This Row],[Precio Unitario]]</f>
        <v>525</v>
      </c>
      <c r="O112" s="227" t="s">
        <v>819</v>
      </c>
      <c r="P112" s="224" t="s">
        <v>1472</v>
      </c>
      <c r="Q112" s="213"/>
      <c r="R112" s="213"/>
    </row>
    <row r="113" spans="2:18" ht="12.75" x14ac:dyDescent="0.2">
      <c r="B113" s="278" t="str">
        <f>IF(Tabla1[[#This Row],[Código_Actividad]]="","",CONCATENATE(Tabla1[[#This Row],[POA]],".",Tabla1[[#This Row],[SRS]],".",Tabla1[[#This Row],[AREA]],".",Tabla1[[#This Row],[TIPO]]))</f>
        <v/>
      </c>
      <c r="C113" s="278" t="str">
        <f>IF(Tabla1[[#This Row],[Código_Actividad]]="","",'[3]Formulario PPGR1'!#REF!)</f>
        <v/>
      </c>
      <c r="D113" s="278" t="str">
        <f>IF(Tabla1[[#This Row],[Código_Actividad]]="","",'[3]Formulario PPGR1'!#REF!)</f>
        <v/>
      </c>
      <c r="E113" s="278" t="str">
        <f>IF(Tabla1[[#This Row],[Código_Actividad]]="","",'[3]Formulario PPGR1'!#REF!)</f>
        <v/>
      </c>
      <c r="F113" s="278" t="str">
        <f>IF(Tabla1[[#This Row],[Código_Actividad]]="","",'[3]Formulario PPGR1'!#REF!)</f>
        <v/>
      </c>
      <c r="G113" s="279"/>
      <c r="H113" s="279"/>
      <c r="I113" s="280" t="s">
        <v>914</v>
      </c>
      <c r="J113" s="280" t="s">
        <v>1478</v>
      </c>
      <c r="K113" s="281" t="s">
        <v>1091</v>
      </c>
      <c r="L113" s="279">
        <v>1</v>
      </c>
      <c r="M113" s="282">
        <v>2200</v>
      </c>
      <c r="N113" s="226">
        <f>+Tabla1[[#This Row],[Cantidad de Insumos]]*Tabla1[[#This Row],[Precio Unitario]]</f>
        <v>2200</v>
      </c>
      <c r="O113" s="283" t="s">
        <v>1474</v>
      </c>
      <c r="P113" s="280" t="s">
        <v>1472</v>
      </c>
      <c r="Q113" s="213"/>
      <c r="R113" s="213"/>
    </row>
    <row r="114" spans="2:18" ht="12.75" x14ac:dyDescent="0.2">
      <c r="B114" s="228" t="e">
        <f>IF(Tabla1[[#This Row],[Código_Actividad]]="","",CONCATENATE(Tabla1[[#This Row],[POA]],".",Tabla1[[#This Row],[SRS]],".",Tabla1[[#This Row],[AREA]],".",Tabla1[[#This Row],[TIPO]]))</f>
        <v>#REF!</v>
      </c>
      <c r="C114" s="228" t="e">
        <f>IF(Tabla1[[#This Row],[Código_Actividad]]="","",'[3]Formulario PPGR1'!#REF!)</f>
        <v>#REF!</v>
      </c>
      <c r="D114" s="228" t="e">
        <f>IF(Tabla1[[#This Row],[Código_Actividad]]="","",'[3]Formulario PPGR1'!#REF!)</f>
        <v>#REF!</v>
      </c>
      <c r="E114" s="228" t="e">
        <f>IF(Tabla1[[#This Row],[Código_Actividad]]="","",'[3]Formulario PPGR1'!#REF!)</f>
        <v>#REF!</v>
      </c>
      <c r="F114" s="228" t="e">
        <f>IF(Tabla1[[#This Row],[Código_Actividad]]="","",'[3]Formulario PPGR1'!#REF!)</f>
        <v>#REF!</v>
      </c>
      <c r="G114" s="252" t="s">
        <v>1407</v>
      </c>
      <c r="H114" s="269" t="s">
        <v>1220</v>
      </c>
      <c r="I114" s="224" t="s">
        <v>1475</v>
      </c>
      <c r="J114" s="224" t="s">
        <v>1476</v>
      </c>
      <c r="K114" s="224" t="s">
        <v>1477</v>
      </c>
      <c r="L114" s="223">
        <v>1</v>
      </c>
      <c r="M114" s="225">
        <v>525</v>
      </c>
      <c r="N114" s="226">
        <f>+Tabla1[[#This Row],[Cantidad de Insumos]]*Tabla1[[#This Row],[Precio Unitario]]</f>
        <v>525</v>
      </c>
      <c r="O114" s="227" t="s">
        <v>819</v>
      </c>
      <c r="P114" s="224" t="s">
        <v>1472</v>
      </c>
      <c r="Q114" s="213"/>
      <c r="R114" s="213"/>
    </row>
    <row r="115" spans="2:18" ht="12.75" x14ac:dyDescent="0.2">
      <c r="B115" s="278" t="str">
        <f>IF(Tabla1[[#This Row],[Código_Actividad]]="","",CONCATENATE(Tabla1[[#This Row],[POA]],".",Tabla1[[#This Row],[SRS]],".",Tabla1[[#This Row],[AREA]],".",Tabla1[[#This Row],[TIPO]]))</f>
        <v/>
      </c>
      <c r="C115" s="278" t="str">
        <f>IF(Tabla1[[#This Row],[Código_Actividad]]="","",'[3]Formulario PPGR1'!#REF!)</f>
        <v/>
      </c>
      <c r="D115" s="278" t="str">
        <f>IF(Tabla1[[#This Row],[Código_Actividad]]="","",'[3]Formulario PPGR1'!#REF!)</f>
        <v/>
      </c>
      <c r="E115" s="278" t="str">
        <f>IF(Tabla1[[#This Row],[Código_Actividad]]="","",'[3]Formulario PPGR1'!#REF!)</f>
        <v/>
      </c>
      <c r="F115" s="278" t="str">
        <f>IF(Tabla1[[#This Row],[Código_Actividad]]="","",'[3]Formulario PPGR1'!#REF!)</f>
        <v/>
      </c>
      <c r="G115" s="279"/>
      <c r="H115" s="279"/>
      <c r="I115" s="280" t="s">
        <v>914</v>
      </c>
      <c r="J115" s="280" t="s">
        <v>1478</v>
      </c>
      <c r="K115" s="281" t="s">
        <v>1091</v>
      </c>
      <c r="L115" s="279">
        <v>1</v>
      </c>
      <c r="M115" s="282">
        <v>2200</v>
      </c>
      <c r="N115" s="226">
        <f>+Tabla1[[#This Row],[Cantidad de Insumos]]*Tabla1[[#This Row],[Precio Unitario]]</f>
        <v>2200</v>
      </c>
      <c r="O115" s="283" t="s">
        <v>1474</v>
      </c>
      <c r="P115" s="280" t="s">
        <v>1472</v>
      </c>
      <c r="Q115" s="213"/>
      <c r="R115" s="213"/>
    </row>
    <row r="116" spans="2:18" ht="12.75" x14ac:dyDescent="0.2">
      <c r="B116" s="228" t="e">
        <f>IF(Tabla1[[#This Row],[Código_Actividad]]="","",CONCATENATE(Tabla1[[#This Row],[POA]],".",Tabla1[[#This Row],[SRS]],".",Tabla1[[#This Row],[AREA]],".",Tabla1[[#This Row],[TIPO]]))</f>
        <v>#REF!</v>
      </c>
      <c r="C116" s="228" t="e">
        <f>IF(Tabla1[[#This Row],[Código_Actividad]]="","",'[3]Formulario PPGR1'!#REF!)</f>
        <v>#REF!</v>
      </c>
      <c r="D116" s="228" t="e">
        <f>IF(Tabla1[[#This Row],[Código_Actividad]]="","",'[3]Formulario PPGR1'!#REF!)</f>
        <v>#REF!</v>
      </c>
      <c r="E116" s="228" t="e">
        <f>IF(Tabla1[[#This Row],[Código_Actividad]]="","",'[3]Formulario PPGR1'!#REF!)</f>
        <v>#REF!</v>
      </c>
      <c r="F116" s="228" t="e">
        <f>IF(Tabla1[[#This Row],[Código_Actividad]]="","",'[3]Formulario PPGR1'!#REF!)</f>
        <v>#REF!</v>
      </c>
      <c r="G116" s="252" t="s">
        <v>1408</v>
      </c>
      <c r="H116" s="269" t="s">
        <v>1298</v>
      </c>
      <c r="I116" s="224" t="s">
        <v>1475</v>
      </c>
      <c r="J116" s="224" t="s">
        <v>1476</v>
      </c>
      <c r="K116" s="224" t="s">
        <v>1477</v>
      </c>
      <c r="L116" s="223">
        <v>1</v>
      </c>
      <c r="M116" s="225">
        <v>525</v>
      </c>
      <c r="N116" s="226">
        <f>+Tabla1[[#This Row],[Cantidad de Insumos]]*Tabla1[[#This Row],[Precio Unitario]]</f>
        <v>525</v>
      </c>
      <c r="O116" s="227" t="s">
        <v>819</v>
      </c>
      <c r="P116" s="224" t="s">
        <v>1472</v>
      </c>
      <c r="Q116" s="213"/>
      <c r="R116" s="213"/>
    </row>
    <row r="117" spans="2:18" ht="12.75" x14ac:dyDescent="0.2">
      <c r="B117" s="278" t="str">
        <f>IF(Tabla1[[#This Row],[Código_Actividad]]="","",CONCATENATE(Tabla1[[#This Row],[POA]],".",Tabla1[[#This Row],[SRS]],".",Tabla1[[#This Row],[AREA]],".",Tabla1[[#This Row],[TIPO]]))</f>
        <v/>
      </c>
      <c r="C117" s="278" t="str">
        <f>IF(Tabla1[[#This Row],[Código_Actividad]]="","",'[3]Formulario PPGR1'!#REF!)</f>
        <v/>
      </c>
      <c r="D117" s="278" t="str">
        <f>IF(Tabla1[[#This Row],[Código_Actividad]]="","",'[3]Formulario PPGR1'!#REF!)</f>
        <v/>
      </c>
      <c r="E117" s="278" t="str">
        <f>IF(Tabla1[[#This Row],[Código_Actividad]]="","",'[3]Formulario PPGR1'!#REF!)</f>
        <v/>
      </c>
      <c r="F117" s="278" t="str">
        <f>IF(Tabla1[[#This Row],[Código_Actividad]]="","",'[3]Formulario PPGR1'!#REF!)</f>
        <v/>
      </c>
      <c r="G117" s="279"/>
      <c r="H117" s="279"/>
      <c r="I117" s="280" t="s">
        <v>914</v>
      </c>
      <c r="J117" s="280" t="s">
        <v>1478</v>
      </c>
      <c r="K117" s="281" t="s">
        <v>1091</v>
      </c>
      <c r="L117" s="279">
        <v>1</v>
      </c>
      <c r="M117" s="282">
        <v>2200</v>
      </c>
      <c r="N117" s="226">
        <f>+Tabla1[[#This Row],[Cantidad de Insumos]]*Tabla1[[#This Row],[Precio Unitario]]</f>
        <v>2200</v>
      </c>
      <c r="O117" s="283" t="s">
        <v>1474</v>
      </c>
      <c r="P117" s="280" t="s">
        <v>1472</v>
      </c>
      <c r="Q117" s="213"/>
      <c r="R117" s="213"/>
    </row>
    <row r="118" spans="2:18" ht="12.75" x14ac:dyDescent="0.2">
      <c r="B118" s="228" t="e">
        <f>IF(Tabla1[[#This Row],[Código_Actividad]]="","",CONCATENATE(Tabla1[[#This Row],[POA]],".",Tabla1[[#This Row],[SRS]],".",Tabla1[[#This Row],[AREA]],".",Tabla1[[#This Row],[TIPO]]))</f>
        <v>#REF!</v>
      </c>
      <c r="C118" s="228" t="e">
        <f>IF(Tabla1[[#This Row],[Código_Actividad]]="","",'[3]Formulario PPGR1'!#REF!)</f>
        <v>#REF!</v>
      </c>
      <c r="D118" s="228" t="e">
        <f>IF(Tabla1[[#This Row],[Código_Actividad]]="","",'[3]Formulario PPGR1'!#REF!)</f>
        <v>#REF!</v>
      </c>
      <c r="E118" s="228" t="e">
        <f>IF(Tabla1[[#This Row],[Código_Actividad]]="","",'[3]Formulario PPGR1'!#REF!)</f>
        <v>#REF!</v>
      </c>
      <c r="F118" s="228" t="e">
        <f>IF(Tabla1[[#This Row],[Código_Actividad]]="","",'[3]Formulario PPGR1'!#REF!)</f>
        <v>#REF!</v>
      </c>
      <c r="G118" s="252" t="s">
        <v>1409</v>
      </c>
      <c r="H118" s="269" t="s">
        <v>1299</v>
      </c>
      <c r="I118" s="224" t="s">
        <v>1475</v>
      </c>
      <c r="J118" s="224" t="s">
        <v>1476</v>
      </c>
      <c r="K118" s="224" t="s">
        <v>1477</v>
      </c>
      <c r="L118" s="223">
        <v>1</v>
      </c>
      <c r="M118" s="225">
        <v>525</v>
      </c>
      <c r="N118" s="226">
        <f>+Tabla1[[#This Row],[Cantidad de Insumos]]*Tabla1[[#This Row],[Precio Unitario]]</f>
        <v>525</v>
      </c>
      <c r="O118" s="227" t="s">
        <v>819</v>
      </c>
      <c r="P118" s="224" t="s">
        <v>1472</v>
      </c>
      <c r="Q118" s="213"/>
      <c r="R118" s="213"/>
    </row>
    <row r="119" spans="2:18" ht="12.75" x14ac:dyDescent="0.2">
      <c r="B119" s="278" t="str">
        <f>IF(Tabla1[[#This Row],[Código_Actividad]]="","",CONCATENATE(Tabla1[[#This Row],[POA]],".",Tabla1[[#This Row],[SRS]],".",Tabla1[[#This Row],[AREA]],".",Tabla1[[#This Row],[TIPO]]))</f>
        <v/>
      </c>
      <c r="C119" s="278" t="str">
        <f>IF(Tabla1[[#This Row],[Código_Actividad]]="","",'[3]Formulario PPGR1'!#REF!)</f>
        <v/>
      </c>
      <c r="D119" s="278" t="str">
        <f>IF(Tabla1[[#This Row],[Código_Actividad]]="","",'[3]Formulario PPGR1'!#REF!)</f>
        <v/>
      </c>
      <c r="E119" s="278" t="str">
        <f>IF(Tabla1[[#This Row],[Código_Actividad]]="","",'[3]Formulario PPGR1'!#REF!)</f>
        <v/>
      </c>
      <c r="F119" s="278" t="str">
        <f>IF(Tabla1[[#This Row],[Código_Actividad]]="","",'[3]Formulario PPGR1'!#REF!)</f>
        <v/>
      </c>
      <c r="G119" s="279"/>
      <c r="H119" s="279"/>
      <c r="I119" s="280" t="s">
        <v>914</v>
      </c>
      <c r="J119" s="280" t="s">
        <v>1478</v>
      </c>
      <c r="K119" s="281" t="s">
        <v>1091</v>
      </c>
      <c r="L119" s="279">
        <v>1</v>
      </c>
      <c r="M119" s="282">
        <v>2200</v>
      </c>
      <c r="N119" s="226">
        <f>+Tabla1[[#This Row],[Cantidad de Insumos]]*Tabla1[[#This Row],[Precio Unitario]]</f>
        <v>2200</v>
      </c>
      <c r="O119" s="283" t="s">
        <v>1474</v>
      </c>
      <c r="P119" s="280" t="s">
        <v>1472</v>
      </c>
      <c r="Q119" s="213"/>
      <c r="R119" s="213"/>
    </row>
    <row r="120" spans="2:18" ht="38.25" x14ac:dyDescent="0.2">
      <c r="B120" s="228" t="e">
        <f>IF(Tabla1[[#This Row],[Código_Actividad]]="","",CONCATENATE(Tabla1[[#This Row],[POA]],".",Tabla1[[#This Row],[SRS]],".",Tabla1[[#This Row],[AREA]],".",Tabla1[[#This Row],[TIPO]]))</f>
        <v>#REF!</v>
      </c>
      <c r="C120" s="228" t="e">
        <f>IF(Tabla1[[#This Row],[Código_Actividad]]="","",'[3]Formulario PPGR1'!#REF!)</f>
        <v>#REF!</v>
      </c>
      <c r="D120" s="228" t="e">
        <f>IF(Tabla1[[#This Row],[Código_Actividad]]="","",'[3]Formulario PPGR1'!#REF!)</f>
        <v>#REF!</v>
      </c>
      <c r="E120" s="228" t="e">
        <f>IF(Tabla1[[#This Row],[Código_Actividad]]="","",'[3]Formulario PPGR1'!#REF!)</f>
        <v>#REF!</v>
      </c>
      <c r="F120" s="228" t="e">
        <f>IF(Tabla1[[#This Row],[Código_Actividad]]="","",'[3]Formulario PPGR1'!#REF!)</f>
        <v>#REF!</v>
      </c>
      <c r="G120" s="254" t="s">
        <v>1410</v>
      </c>
      <c r="H120" s="269" t="s">
        <v>1187</v>
      </c>
      <c r="I120" s="224" t="s">
        <v>1475</v>
      </c>
      <c r="J120" s="224" t="s">
        <v>1476</v>
      </c>
      <c r="K120" s="224" t="s">
        <v>1477</v>
      </c>
      <c r="L120" s="223">
        <v>1</v>
      </c>
      <c r="M120" s="225">
        <v>525</v>
      </c>
      <c r="N120" s="226">
        <f>+Tabla1[[#This Row],[Cantidad de Insumos]]*Tabla1[[#This Row],[Precio Unitario]]</f>
        <v>525</v>
      </c>
      <c r="O120" s="227" t="s">
        <v>819</v>
      </c>
      <c r="P120" s="224" t="s">
        <v>1472</v>
      </c>
      <c r="Q120" s="213"/>
      <c r="R120" s="213"/>
    </row>
    <row r="121" spans="2:18" ht="12.75" x14ac:dyDescent="0.2">
      <c r="B121" s="278" t="str">
        <f>IF(Tabla1[[#This Row],[Código_Actividad]]="","",CONCATENATE(Tabla1[[#This Row],[POA]],".",Tabla1[[#This Row],[SRS]],".",Tabla1[[#This Row],[AREA]],".",Tabla1[[#This Row],[TIPO]]))</f>
        <v/>
      </c>
      <c r="C121" s="278" t="str">
        <f>IF(Tabla1[[#This Row],[Código_Actividad]]="","",'[3]Formulario PPGR1'!#REF!)</f>
        <v/>
      </c>
      <c r="D121" s="278" t="str">
        <f>IF(Tabla1[[#This Row],[Código_Actividad]]="","",'[3]Formulario PPGR1'!#REF!)</f>
        <v/>
      </c>
      <c r="E121" s="278" t="str">
        <f>IF(Tabla1[[#This Row],[Código_Actividad]]="","",'[3]Formulario PPGR1'!#REF!)</f>
        <v/>
      </c>
      <c r="F121" s="278" t="str">
        <f>IF(Tabla1[[#This Row],[Código_Actividad]]="","",'[3]Formulario PPGR1'!#REF!)</f>
        <v/>
      </c>
      <c r="G121" s="279"/>
      <c r="H121" s="279"/>
      <c r="I121" s="280" t="s">
        <v>914</v>
      </c>
      <c r="J121" s="280" t="s">
        <v>1478</v>
      </c>
      <c r="K121" s="281" t="s">
        <v>1091</v>
      </c>
      <c r="L121" s="279">
        <v>1</v>
      </c>
      <c r="M121" s="282">
        <v>2200</v>
      </c>
      <c r="N121" s="226">
        <f>+Tabla1[[#This Row],[Cantidad de Insumos]]*Tabla1[[#This Row],[Precio Unitario]]</f>
        <v>2200</v>
      </c>
      <c r="O121" s="283" t="s">
        <v>1474</v>
      </c>
      <c r="P121" s="280" t="s">
        <v>1472</v>
      </c>
      <c r="Q121" s="213"/>
      <c r="R121" s="213"/>
    </row>
    <row r="122" spans="2:18" ht="38.25" x14ac:dyDescent="0.2">
      <c r="B122" s="228" t="e">
        <f>IF(Tabla1[[#This Row],[Código_Actividad]]="","",CONCATENATE(Tabla1[[#This Row],[POA]],".",Tabla1[[#This Row],[SRS]],".",Tabla1[[#This Row],[AREA]],".",Tabla1[[#This Row],[TIPO]]))</f>
        <v>#REF!</v>
      </c>
      <c r="C122" s="228" t="e">
        <f>IF(Tabla1[[#This Row],[Código_Actividad]]="","",'[3]Formulario PPGR1'!#REF!)</f>
        <v>#REF!</v>
      </c>
      <c r="D122" s="228" t="e">
        <f>IF(Tabla1[[#This Row],[Código_Actividad]]="","",'[3]Formulario PPGR1'!#REF!)</f>
        <v>#REF!</v>
      </c>
      <c r="E122" s="228" t="e">
        <f>IF(Tabla1[[#This Row],[Código_Actividad]]="","",'[3]Formulario PPGR1'!#REF!)</f>
        <v>#REF!</v>
      </c>
      <c r="F122" s="228" t="e">
        <f>IF(Tabla1[[#This Row],[Código_Actividad]]="","",'[3]Formulario PPGR1'!#REF!)</f>
        <v>#REF!</v>
      </c>
      <c r="G122" s="254" t="s">
        <v>1411</v>
      </c>
      <c r="H122" s="269" t="s">
        <v>1300</v>
      </c>
      <c r="I122" s="224" t="s">
        <v>1475</v>
      </c>
      <c r="J122" s="224" t="s">
        <v>1476</v>
      </c>
      <c r="K122" s="224" t="s">
        <v>1477</v>
      </c>
      <c r="L122" s="223">
        <v>1</v>
      </c>
      <c r="M122" s="225">
        <v>525</v>
      </c>
      <c r="N122" s="226">
        <f>+Tabla1[[#This Row],[Cantidad de Insumos]]*Tabla1[[#This Row],[Precio Unitario]]</f>
        <v>525</v>
      </c>
      <c r="O122" s="227" t="s">
        <v>819</v>
      </c>
      <c r="P122" s="224" t="s">
        <v>1472</v>
      </c>
      <c r="Q122" s="213"/>
      <c r="R122" s="213"/>
    </row>
    <row r="123" spans="2:18" ht="12.75" x14ac:dyDescent="0.2">
      <c r="B123" s="278" t="str">
        <f>IF(Tabla1[[#This Row],[Código_Actividad]]="","",CONCATENATE(Tabla1[[#This Row],[POA]],".",Tabla1[[#This Row],[SRS]],".",Tabla1[[#This Row],[AREA]],".",Tabla1[[#This Row],[TIPO]]))</f>
        <v/>
      </c>
      <c r="C123" s="278" t="str">
        <f>IF(Tabla1[[#This Row],[Código_Actividad]]="","",'[3]Formulario PPGR1'!#REF!)</f>
        <v/>
      </c>
      <c r="D123" s="278" t="str">
        <f>IF(Tabla1[[#This Row],[Código_Actividad]]="","",'[3]Formulario PPGR1'!#REF!)</f>
        <v/>
      </c>
      <c r="E123" s="278" t="str">
        <f>IF(Tabla1[[#This Row],[Código_Actividad]]="","",'[3]Formulario PPGR1'!#REF!)</f>
        <v/>
      </c>
      <c r="F123" s="278" t="str">
        <f>IF(Tabla1[[#This Row],[Código_Actividad]]="","",'[3]Formulario PPGR1'!#REF!)</f>
        <v/>
      </c>
      <c r="G123" s="279"/>
      <c r="H123" s="279"/>
      <c r="I123" s="280" t="s">
        <v>914</v>
      </c>
      <c r="J123" s="280" t="s">
        <v>1478</v>
      </c>
      <c r="K123" s="281" t="s">
        <v>1091</v>
      </c>
      <c r="L123" s="279">
        <v>1</v>
      </c>
      <c r="M123" s="282">
        <v>2200</v>
      </c>
      <c r="N123" s="226">
        <f>+Tabla1[[#This Row],[Cantidad de Insumos]]*Tabla1[[#This Row],[Precio Unitario]]</f>
        <v>2200</v>
      </c>
      <c r="O123" s="283" t="s">
        <v>1474</v>
      </c>
      <c r="P123" s="280" t="s">
        <v>1472</v>
      </c>
      <c r="Q123" s="213"/>
      <c r="R123" s="213"/>
    </row>
    <row r="124" spans="2:18" ht="25.5" x14ac:dyDescent="0.2">
      <c r="B124" s="228" t="e">
        <f>IF(Tabla1[[#This Row],[Código_Actividad]]="","",CONCATENATE(Tabla1[[#This Row],[POA]],".",Tabla1[[#This Row],[SRS]],".",Tabla1[[#This Row],[AREA]],".",Tabla1[[#This Row],[TIPO]]))</f>
        <v>#REF!</v>
      </c>
      <c r="C124" s="228" t="e">
        <f>IF(Tabla1[[#This Row],[Código_Actividad]]="","",'[3]Formulario PPGR1'!#REF!)</f>
        <v>#REF!</v>
      </c>
      <c r="D124" s="228" t="e">
        <f>IF(Tabla1[[#This Row],[Código_Actividad]]="","",'[3]Formulario PPGR1'!#REF!)</f>
        <v>#REF!</v>
      </c>
      <c r="E124" s="228" t="e">
        <f>IF(Tabla1[[#This Row],[Código_Actividad]]="","",'[3]Formulario PPGR1'!#REF!)</f>
        <v>#REF!</v>
      </c>
      <c r="F124" s="228" t="e">
        <f>IF(Tabla1[[#This Row],[Código_Actividad]]="","",'[3]Formulario PPGR1'!#REF!)</f>
        <v>#REF!</v>
      </c>
      <c r="G124" s="254" t="s">
        <v>1412</v>
      </c>
      <c r="H124" s="269" t="s">
        <v>1301</v>
      </c>
      <c r="I124" s="224" t="s">
        <v>1475</v>
      </c>
      <c r="J124" s="224" t="s">
        <v>1476</v>
      </c>
      <c r="K124" s="224" t="s">
        <v>1477</v>
      </c>
      <c r="L124" s="223">
        <v>1</v>
      </c>
      <c r="M124" s="225">
        <v>525</v>
      </c>
      <c r="N124" s="226">
        <f>+Tabla1[[#This Row],[Cantidad de Insumos]]*Tabla1[[#This Row],[Precio Unitario]]</f>
        <v>525</v>
      </c>
      <c r="O124" s="227" t="s">
        <v>819</v>
      </c>
      <c r="P124" s="224" t="s">
        <v>1472</v>
      </c>
      <c r="Q124" s="213"/>
      <c r="R124" s="213"/>
    </row>
    <row r="125" spans="2:18" ht="12.75" x14ac:dyDescent="0.2">
      <c r="B125" s="278" t="str">
        <f>IF(Tabla1[[#This Row],[Código_Actividad]]="","",CONCATENATE(Tabla1[[#This Row],[POA]],".",Tabla1[[#This Row],[SRS]],".",Tabla1[[#This Row],[AREA]],".",Tabla1[[#This Row],[TIPO]]))</f>
        <v/>
      </c>
      <c r="C125" s="278" t="str">
        <f>IF(Tabla1[[#This Row],[Código_Actividad]]="","",'[3]Formulario PPGR1'!#REF!)</f>
        <v/>
      </c>
      <c r="D125" s="278" t="str">
        <f>IF(Tabla1[[#This Row],[Código_Actividad]]="","",'[3]Formulario PPGR1'!#REF!)</f>
        <v/>
      </c>
      <c r="E125" s="278" t="str">
        <f>IF(Tabla1[[#This Row],[Código_Actividad]]="","",'[3]Formulario PPGR1'!#REF!)</f>
        <v/>
      </c>
      <c r="F125" s="278" t="str">
        <f>IF(Tabla1[[#This Row],[Código_Actividad]]="","",'[3]Formulario PPGR1'!#REF!)</f>
        <v/>
      </c>
      <c r="G125" s="279"/>
      <c r="H125" s="279"/>
      <c r="I125" s="280" t="s">
        <v>914</v>
      </c>
      <c r="J125" s="280" t="s">
        <v>1478</v>
      </c>
      <c r="K125" s="281" t="s">
        <v>1091</v>
      </c>
      <c r="L125" s="279">
        <v>1</v>
      </c>
      <c r="M125" s="282">
        <v>2200</v>
      </c>
      <c r="N125" s="226">
        <f>+Tabla1[[#This Row],[Cantidad de Insumos]]*Tabla1[[#This Row],[Precio Unitario]]</f>
        <v>2200</v>
      </c>
      <c r="O125" s="283" t="s">
        <v>1474</v>
      </c>
      <c r="P125" s="280" t="s">
        <v>1472</v>
      </c>
      <c r="Q125" s="213"/>
      <c r="R125" s="213"/>
    </row>
    <row r="126" spans="2:18" ht="25.5" x14ac:dyDescent="0.2">
      <c r="B126" s="228" t="e">
        <f>IF(Tabla1[[#This Row],[Código_Actividad]]="","",CONCATENATE(Tabla1[[#This Row],[POA]],".",Tabla1[[#This Row],[SRS]],".",Tabla1[[#This Row],[AREA]],".",Tabla1[[#This Row],[TIPO]]))</f>
        <v>#REF!</v>
      </c>
      <c r="C126" s="228" t="e">
        <f>IF(Tabla1[[#This Row],[Código_Actividad]]="","",'[3]Formulario PPGR1'!#REF!)</f>
        <v>#REF!</v>
      </c>
      <c r="D126" s="228" t="e">
        <f>IF(Tabla1[[#This Row],[Código_Actividad]]="","",'[3]Formulario PPGR1'!#REF!)</f>
        <v>#REF!</v>
      </c>
      <c r="E126" s="228" t="e">
        <f>IF(Tabla1[[#This Row],[Código_Actividad]]="","",'[3]Formulario PPGR1'!#REF!)</f>
        <v>#REF!</v>
      </c>
      <c r="F126" s="228" t="e">
        <f>IF(Tabla1[[#This Row],[Código_Actividad]]="","",'[3]Formulario PPGR1'!#REF!)</f>
        <v>#REF!</v>
      </c>
      <c r="G126" s="247" t="s">
        <v>1413</v>
      </c>
      <c r="H126" s="254" t="s">
        <v>1302</v>
      </c>
      <c r="I126" s="224" t="s">
        <v>1475</v>
      </c>
      <c r="J126" s="224" t="s">
        <v>1476</v>
      </c>
      <c r="K126" s="224" t="s">
        <v>1477</v>
      </c>
      <c r="L126" s="223">
        <v>1</v>
      </c>
      <c r="M126" s="225">
        <v>525</v>
      </c>
      <c r="N126" s="226">
        <f>+Tabla1[[#This Row],[Cantidad de Insumos]]*Tabla1[[#This Row],[Precio Unitario]]</f>
        <v>525</v>
      </c>
      <c r="O126" s="227" t="s">
        <v>819</v>
      </c>
      <c r="P126" s="224" t="s">
        <v>1472</v>
      </c>
      <c r="Q126" s="213"/>
      <c r="R126" s="213"/>
    </row>
    <row r="127" spans="2:18" ht="12.75" x14ac:dyDescent="0.2">
      <c r="B127" s="278" t="str">
        <f>IF(Tabla1[[#This Row],[Código_Actividad]]="","",CONCATENATE(Tabla1[[#This Row],[POA]],".",Tabla1[[#This Row],[SRS]],".",Tabla1[[#This Row],[AREA]],".",Tabla1[[#This Row],[TIPO]]))</f>
        <v/>
      </c>
      <c r="C127" s="278" t="str">
        <f>IF(Tabla1[[#This Row],[Código_Actividad]]="","",'[3]Formulario PPGR1'!#REF!)</f>
        <v/>
      </c>
      <c r="D127" s="278" t="str">
        <f>IF(Tabla1[[#This Row],[Código_Actividad]]="","",'[3]Formulario PPGR1'!#REF!)</f>
        <v/>
      </c>
      <c r="E127" s="278" t="str">
        <f>IF(Tabla1[[#This Row],[Código_Actividad]]="","",'[3]Formulario PPGR1'!#REF!)</f>
        <v/>
      </c>
      <c r="F127" s="278" t="str">
        <f>IF(Tabla1[[#This Row],[Código_Actividad]]="","",'[3]Formulario PPGR1'!#REF!)</f>
        <v/>
      </c>
      <c r="G127" s="279"/>
      <c r="H127" s="279"/>
      <c r="I127" s="280" t="s">
        <v>914</v>
      </c>
      <c r="J127" s="280" t="s">
        <v>1478</v>
      </c>
      <c r="K127" s="281" t="s">
        <v>1091</v>
      </c>
      <c r="L127" s="279">
        <v>1</v>
      </c>
      <c r="M127" s="282">
        <v>2200</v>
      </c>
      <c r="N127" s="226">
        <f>+Tabla1[[#This Row],[Cantidad de Insumos]]*Tabla1[[#This Row],[Precio Unitario]]</f>
        <v>2200</v>
      </c>
      <c r="O127" s="283" t="s">
        <v>1474</v>
      </c>
      <c r="P127" s="280" t="s">
        <v>1472</v>
      </c>
      <c r="Q127" s="213"/>
      <c r="R127" s="213"/>
    </row>
    <row r="128" spans="2:18" ht="12.75" x14ac:dyDescent="0.2">
      <c r="B128" s="228" t="e">
        <f>IF(Tabla1[[#This Row],[Código_Actividad]]="","",CONCATENATE(Tabla1[[#This Row],[POA]],".",Tabla1[[#This Row],[SRS]],".",Tabla1[[#This Row],[AREA]],".",Tabla1[[#This Row],[TIPO]]))</f>
        <v>#REF!</v>
      </c>
      <c r="C128" s="228" t="e">
        <f>IF(Tabla1[[#This Row],[Código_Actividad]]="","",'[3]Formulario PPGR1'!#REF!)</f>
        <v>#REF!</v>
      </c>
      <c r="D128" s="228" t="e">
        <f>IF(Tabla1[[#This Row],[Código_Actividad]]="","",'[3]Formulario PPGR1'!#REF!)</f>
        <v>#REF!</v>
      </c>
      <c r="E128" s="228" t="e">
        <f>IF(Tabla1[[#This Row],[Código_Actividad]]="","",'[3]Formulario PPGR1'!#REF!)</f>
        <v>#REF!</v>
      </c>
      <c r="F128" s="228" t="e">
        <f>IF(Tabla1[[#This Row],[Código_Actividad]]="","",'[3]Formulario PPGR1'!#REF!)</f>
        <v>#REF!</v>
      </c>
      <c r="G128" s="247" t="s">
        <v>1414</v>
      </c>
      <c r="H128" s="255" t="s">
        <v>1303</v>
      </c>
      <c r="I128" s="224" t="s">
        <v>1475</v>
      </c>
      <c r="J128" s="224" t="s">
        <v>1476</v>
      </c>
      <c r="K128" s="224" t="s">
        <v>1477</v>
      </c>
      <c r="L128" s="223">
        <v>1</v>
      </c>
      <c r="M128" s="225">
        <v>525</v>
      </c>
      <c r="N128" s="226">
        <f>+Tabla1[[#This Row],[Cantidad de Insumos]]*Tabla1[[#This Row],[Precio Unitario]]</f>
        <v>525</v>
      </c>
      <c r="O128" s="227" t="s">
        <v>819</v>
      </c>
      <c r="P128" s="224" t="s">
        <v>1472</v>
      </c>
      <c r="Q128" s="213"/>
      <c r="R128" s="213"/>
    </row>
    <row r="129" spans="2:18" ht="12.75" x14ac:dyDescent="0.2">
      <c r="B129" s="278" t="str">
        <f>IF(Tabla1[[#This Row],[Código_Actividad]]="","",CONCATENATE(Tabla1[[#This Row],[POA]],".",Tabla1[[#This Row],[SRS]],".",Tabla1[[#This Row],[AREA]],".",Tabla1[[#This Row],[TIPO]]))</f>
        <v/>
      </c>
      <c r="C129" s="278" t="str">
        <f>IF(Tabla1[[#This Row],[Código_Actividad]]="","",'[3]Formulario PPGR1'!#REF!)</f>
        <v/>
      </c>
      <c r="D129" s="278" t="str">
        <f>IF(Tabla1[[#This Row],[Código_Actividad]]="","",'[3]Formulario PPGR1'!#REF!)</f>
        <v/>
      </c>
      <c r="E129" s="278" t="str">
        <f>IF(Tabla1[[#This Row],[Código_Actividad]]="","",'[3]Formulario PPGR1'!#REF!)</f>
        <v/>
      </c>
      <c r="F129" s="278" t="str">
        <f>IF(Tabla1[[#This Row],[Código_Actividad]]="","",'[3]Formulario PPGR1'!#REF!)</f>
        <v/>
      </c>
      <c r="G129" s="279"/>
      <c r="H129" s="279"/>
      <c r="I129" s="280" t="s">
        <v>914</v>
      </c>
      <c r="J129" s="280" t="s">
        <v>1478</v>
      </c>
      <c r="K129" s="281" t="s">
        <v>1091</v>
      </c>
      <c r="L129" s="279">
        <v>1</v>
      </c>
      <c r="M129" s="282">
        <v>2200</v>
      </c>
      <c r="N129" s="226">
        <f>+Tabla1[[#This Row],[Cantidad de Insumos]]*Tabla1[[#This Row],[Precio Unitario]]</f>
        <v>2200</v>
      </c>
      <c r="O129" s="283" t="s">
        <v>1474</v>
      </c>
      <c r="P129" s="280" t="s">
        <v>1472</v>
      </c>
      <c r="Q129" s="213"/>
      <c r="R129" s="213"/>
    </row>
    <row r="130" spans="2:18" ht="12.75" x14ac:dyDescent="0.2">
      <c r="B130" s="228" t="e">
        <f>IF(Tabla1[[#This Row],[Código_Actividad]]="","",CONCATENATE(Tabla1[[#This Row],[POA]],".",Tabla1[[#This Row],[SRS]],".",Tabla1[[#This Row],[AREA]],".",Tabla1[[#This Row],[TIPO]]))</f>
        <v>#REF!</v>
      </c>
      <c r="C130" s="228" t="e">
        <f>IF(Tabla1[[#This Row],[Código_Actividad]]="","",'[3]Formulario PPGR1'!#REF!)</f>
        <v>#REF!</v>
      </c>
      <c r="D130" s="228" t="e">
        <f>IF(Tabla1[[#This Row],[Código_Actividad]]="","",'[3]Formulario PPGR1'!#REF!)</f>
        <v>#REF!</v>
      </c>
      <c r="E130" s="228" t="e">
        <f>IF(Tabla1[[#This Row],[Código_Actividad]]="","",'[3]Formulario PPGR1'!#REF!)</f>
        <v>#REF!</v>
      </c>
      <c r="F130" s="228" t="e">
        <f>IF(Tabla1[[#This Row],[Código_Actividad]]="","",'[3]Formulario PPGR1'!#REF!)</f>
        <v>#REF!</v>
      </c>
      <c r="G130" s="252" t="s">
        <v>1415</v>
      </c>
      <c r="H130" s="254" t="s">
        <v>1308</v>
      </c>
      <c r="I130" s="224" t="s">
        <v>1475</v>
      </c>
      <c r="J130" s="224" t="s">
        <v>1476</v>
      </c>
      <c r="K130" s="224" t="s">
        <v>1477</v>
      </c>
      <c r="L130" s="223">
        <v>1</v>
      </c>
      <c r="M130" s="225">
        <v>525</v>
      </c>
      <c r="N130" s="226">
        <f>+Tabla1[[#This Row],[Cantidad de Insumos]]*Tabla1[[#This Row],[Precio Unitario]]</f>
        <v>525</v>
      </c>
      <c r="O130" s="227" t="s">
        <v>819</v>
      </c>
      <c r="P130" s="224" t="s">
        <v>1472</v>
      </c>
      <c r="Q130" s="213"/>
      <c r="R130" s="213"/>
    </row>
    <row r="131" spans="2:18" ht="12.75" x14ac:dyDescent="0.2">
      <c r="B131" s="278" t="str">
        <f>IF(Tabla1[[#This Row],[Código_Actividad]]="","",CONCATENATE(Tabla1[[#This Row],[POA]],".",Tabla1[[#This Row],[SRS]],".",Tabla1[[#This Row],[AREA]],".",Tabla1[[#This Row],[TIPO]]))</f>
        <v/>
      </c>
      <c r="C131" s="278" t="str">
        <f>IF(Tabla1[[#This Row],[Código_Actividad]]="","",'[3]Formulario PPGR1'!#REF!)</f>
        <v/>
      </c>
      <c r="D131" s="278" t="str">
        <f>IF(Tabla1[[#This Row],[Código_Actividad]]="","",'[3]Formulario PPGR1'!#REF!)</f>
        <v/>
      </c>
      <c r="E131" s="278" t="str">
        <f>IF(Tabla1[[#This Row],[Código_Actividad]]="","",'[3]Formulario PPGR1'!#REF!)</f>
        <v/>
      </c>
      <c r="F131" s="278" t="str">
        <f>IF(Tabla1[[#This Row],[Código_Actividad]]="","",'[3]Formulario PPGR1'!#REF!)</f>
        <v/>
      </c>
      <c r="G131" s="279"/>
      <c r="H131" s="279"/>
      <c r="I131" s="280" t="s">
        <v>914</v>
      </c>
      <c r="J131" s="280" t="s">
        <v>1478</v>
      </c>
      <c r="K131" s="281" t="s">
        <v>1091</v>
      </c>
      <c r="L131" s="279">
        <v>1</v>
      </c>
      <c r="M131" s="282">
        <v>2200</v>
      </c>
      <c r="N131" s="226">
        <f>+Tabla1[[#This Row],[Cantidad de Insumos]]*Tabla1[[#This Row],[Precio Unitario]]</f>
        <v>2200</v>
      </c>
      <c r="O131" s="283" t="s">
        <v>1474</v>
      </c>
      <c r="P131" s="280" t="s">
        <v>1472</v>
      </c>
      <c r="Q131" s="213"/>
      <c r="R131" s="213"/>
    </row>
    <row r="132" spans="2:18" ht="12.75" x14ac:dyDescent="0.2">
      <c r="B132" s="228" t="e">
        <f>IF(Tabla1[[#This Row],[Código_Actividad]]="","",CONCATENATE(Tabla1[[#This Row],[POA]],".",Tabla1[[#This Row],[SRS]],".",Tabla1[[#This Row],[AREA]],".",Tabla1[[#This Row],[TIPO]]))</f>
        <v>#REF!</v>
      </c>
      <c r="C132" s="228" t="e">
        <f>IF(Tabla1[[#This Row],[Código_Actividad]]="","",'[3]Formulario PPGR1'!#REF!)</f>
        <v>#REF!</v>
      </c>
      <c r="D132" s="228" t="e">
        <f>IF(Tabla1[[#This Row],[Código_Actividad]]="","",'[3]Formulario PPGR1'!#REF!)</f>
        <v>#REF!</v>
      </c>
      <c r="E132" s="228" t="e">
        <f>IF(Tabla1[[#This Row],[Código_Actividad]]="","",'[3]Formulario PPGR1'!#REF!)</f>
        <v>#REF!</v>
      </c>
      <c r="F132" s="228" t="e">
        <f>IF(Tabla1[[#This Row],[Código_Actividad]]="","",'[3]Formulario PPGR1'!#REF!)</f>
        <v>#REF!</v>
      </c>
      <c r="G132" s="252" t="s">
        <v>1416</v>
      </c>
      <c r="H132" s="255" t="s">
        <v>1310</v>
      </c>
      <c r="I132" s="224" t="s">
        <v>1475</v>
      </c>
      <c r="J132" s="224" t="s">
        <v>1476</v>
      </c>
      <c r="K132" s="224" t="s">
        <v>1477</v>
      </c>
      <c r="L132" s="223">
        <v>1</v>
      </c>
      <c r="M132" s="225">
        <v>525</v>
      </c>
      <c r="N132" s="226">
        <f>+Tabla1[[#This Row],[Cantidad de Insumos]]*Tabla1[[#This Row],[Precio Unitario]]</f>
        <v>525</v>
      </c>
      <c r="O132" s="227" t="s">
        <v>819</v>
      </c>
      <c r="P132" s="224" t="s">
        <v>1472</v>
      </c>
      <c r="Q132" s="213"/>
      <c r="R132" s="213"/>
    </row>
    <row r="133" spans="2:18" ht="12.75" x14ac:dyDescent="0.2">
      <c r="B133" s="278" t="str">
        <f>IF(Tabla1[[#This Row],[Código_Actividad]]="","",CONCATENATE(Tabla1[[#This Row],[POA]],".",Tabla1[[#This Row],[SRS]],".",Tabla1[[#This Row],[AREA]],".",Tabla1[[#This Row],[TIPO]]))</f>
        <v/>
      </c>
      <c r="C133" s="278" t="str">
        <f>IF(Tabla1[[#This Row],[Código_Actividad]]="","",'[3]Formulario PPGR1'!#REF!)</f>
        <v/>
      </c>
      <c r="D133" s="278" t="str">
        <f>IF(Tabla1[[#This Row],[Código_Actividad]]="","",'[3]Formulario PPGR1'!#REF!)</f>
        <v/>
      </c>
      <c r="E133" s="278" t="str">
        <f>IF(Tabla1[[#This Row],[Código_Actividad]]="","",'[3]Formulario PPGR1'!#REF!)</f>
        <v/>
      </c>
      <c r="F133" s="278" t="str">
        <f>IF(Tabla1[[#This Row],[Código_Actividad]]="","",'[3]Formulario PPGR1'!#REF!)</f>
        <v/>
      </c>
      <c r="G133" s="279"/>
      <c r="H133" s="279"/>
      <c r="I133" s="280" t="s">
        <v>914</v>
      </c>
      <c r="J133" s="280" t="s">
        <v>1478</v>
      </c>
      <c r="K133" s="281" t="s">
        <v>1091</v>
      </c>
      <c r="L133" s="279">
        <v>1</v>
      </c>
      <c r="M133" s="282">
        <v>2200</v>
      </c>
      <c r="N133" s="226">
        <f>+Tabla1[[#This Row],[Cantidad de Insumos]]*Tabla1[[#This Row],[Precio Unitario]]</f>
        <v>2200</v>
      </c>
      <c r="O133" s="283" t="s">
        <v>1474</v>
      </c>
      <c r="P133" s="280" t="s">
        <v>1472</v>
      </c>
      <c r="Q133" s="213"/>
      <c r="R133" s="213"/>
    </row>
    <row r="134" spans="2:18" ht="25.5" x14ac:dyDescent="0.2">
      <c r="B134" s="228" t="e">
        <f>IF(Tabla1[[#This Row],[Código_Actividad]]="","",CONCATENATE(Tabla1[[#This Row],[POA]],".",Tabla1[[#This Row],[SRS]],".",Tabla1[[#This Row],[AREA]],".",Tabla1[[#This Row],[TIPO]]))</f>
        <v>#REF!</v>
      </c>
      <c r="C134" s="228" t="e">
        <f>IF(Tabla1[[#This Row],[Código_Actividad]]="","",'[3]Formulario PPGR1'!#REF!)</f>
        <v>#REF!</v>
      </c>
      <c r="D134" s="228" t="e">
        <f>IF(Tabla1[[#This Row],[Código_Actividad]]="","",'[3]Formulario PPGR1'!#REF!)</f>
        <v>#REF!</v>
      </c>
      <c r="E134" s="228" t="e">
        <f>IF(Tabla1[[#This Row],[Código_Actividad]]="","",'[3]Formulario PPGR1'!#REF!)</f>
        <v>#REF!</v>
      </c>
      <c r="F134" s="228" t="e">
        <f>IF(Tabla1[[#This Row],[Código_Actividad]]="","",'[3]Formulario PPGR1'!#REF!)</f>
        <v>#REF!</v>
      </c>
      <c r="G134" s="252" t="s">
        <v>1417</v>
      </c>
      <c r="H134" s="247" t="s">
        <v>1247</v>
      </c>
      <c r="I134" s="224" t="s">
        <v>1475</v>
      </c>
      <c r="J134" s="224" t="s">
        <v>1476</v>
      </c>
      <c r="K134" s="224" t="s">
        <v>1477</v>
      </c>
      <c r="L134" s="223">
        <v>1</v>
      </c>
      <c r="M134" s="225">
        <v>525</v>
      </c>
      <c r="N134" s="226">
        <f>+Tabla1[[#This Row],[Cantidad de Insumos]]*Tabla1[[#This Row],[Precio Unitario]]</f>
        <v>525</v>
      </c>
      <c r="O134" s="227" t="s">
        <v>819</v>
      </c>
      <c r="P134" s="224" t="s">
        <v>1472</v>
      </c>
      <c r="Q134" s="213"/>
      <c r="R134" s="213"/>
    </row>
    <row r="135" spans="2:18" ht="12.75" x14ac:dyDescent="0.2">
      <c r="B135" s="278" t="str">
        <f>IF(Tabla1[[#This Row],[Código_Actividad]]="","",CONCATENATE(Tabla1[[#This Row],[POA]],".",Tabla1[[#This Row],[SRS]],".",Tabla1[[#This Row],[AREA]],".",Tabla1[[#This Row],[TIPO]]))</f>
        <v/>
      </c>
      <c r="C135" s="278" t="str">
        <f>IF(Tabla1[[#This Row],[Código_Actividad]]="","",'[3]Formulario PPGR1'!#REF!)</f>
        <v/>
      </c>
      <c r="D135" s="278" t="str">
        <f>IF(Tabla1[[#This Row],[Código_Actividad]]="","",'[3]Formulario PPGR1'!#REF!)</f>
        <v/>
      </c>
      <c r="E135" s="278" t="str">
        <f>IF(Tabla1[[#This Row],[Código_Actividad]]="","",'[3]Formulario PPGR1'!#REF!)</f>
        <v/>
      </c>
      <c r="F135" s="278" t="str">
        <f>IF(Tabla1[[#This Row],[Código_Actividad]]="","",'[3]Formulario PPGR1'!#REF!)</f>
        <v/>
      </c>
      <c r="G135" s="279"/>
      <c r="H135" s="279"/>
      <c r="I135" s="280" t="s">
        <v>914</v>
      </c>
      <c r="J135" s="280" t="s">
        <v>1478</v>
      </c>
      <c r="K135" s="281" t="s">
        <v>1091</v>
      </c>
      <c r="L135" s="279">
        <v>1</v>
      </c>
      <c r="M135" s="282">
        <v>2200</v>
      </c>
      <c r="N135" s="226">
        <f>+Tabla1[[#This Row],[Cantidad de Insumos]]*Tabla1[[#This Row],[Precio Unitario]]</f>
        <v>2200</v>
      </c>
      <c r="O135" s="283" t="s">
        <v>1474</v>
      </c>
      <c r="P135" s="280" t="s">
        <v>1472</v>
      </c>
      <c r="Q135" s="213"/>
      <c r="R135" s="213"/>
    </row>
    <row r="136" spans="2:18" ht="25.5" x14ac:dyDescent="0.2">
      <c r="B136" s="228" t="e">
        <f>IF(Tabla1[[#This Row],[Código_Actividad]]="","",CONCATENATE(Tabla1[[#This Row],[POA]],".",Tabla1[[#This Row],[SRS]],".",Tabla1[[#This Row],[AREA]],".",Tabla1[[#This Row],[TIPO]]))</f>
        <v>#REF!</v>
      </c>
      <c r="C136" s="228" t="e">
        <f>IF(Tabla1[[#This Row],[Código_Actividad]]="","",'[3]Formulario PPGR1'!#REF!)</f>
        <v>#REF!</v>
      </c>
      <c r="D136" s="228" t="e">
        <f>IF(Tabla1[[#This Row],[Código_Actividad]]="","",'[3]Formulario PPGR1'!#REF!)</f>
        <v>#REF!</v>
      </c>
      <c r="E136" s="228" t="e">
        <f>IF(Tabla1[[#This Row],[Código_Actividad]]="","",'[3]Formulario PPGR1'!#REF!)</f>
        <v>#REF!</v>
      </c>
      <c r="F136" s="228" t="e">
        <f>IF(Tabla1[[#This Row],[Código_Actividad]]="","",'[3]Formulario PPGR1'!#REF!)</f>
        <v>#REF!</v>
      </c>
      <c r="G136" s="252" t="s">
        <v>1418</v>
      </c>
      <c r="H136" s="252" t="s">
        <v>1188</v>
      </c>
      <c r="I136" s="224" t="s">
        <v>1475</v>
      </c>
      <c r="J136" s="224" t="s">
        <v>1476</v>
      </c>
      <c r="K136" s="224" t="s">
        <v>1477</v>
      </c>
      <c r="L136" s="223">
        <v>1</v>
      </c>
      <c r="M136" s="225">
        <v>525</v>
      </c>
      <c r="N136" s="226">
        <f>+Tabla1[[#This Row],[Cantidad de Insumos]]*Tabla1[[#This Row],[Precio Unitario]]</f>
        <v>525</v>
      </c>
      <c r="O136" s="227" t="s">
        <v>819</v>
      </c>
      <c r="P136" s="224" t="s">
        <v>1472</v>
      </c>
      <c r="Q136" s="213"/>
      <c r="R136" s="213"/>
    </row>
    <row r="137" spans="2:18" ht="12.75" x14ac:dyDescent="0.2">
      <c r="B137" s="278" t="str">
        <f>IF(Tabla1[[#This Row],[Código_Actividad]]="","",CONCATENATE(Tabla1[[#This Row],[POA]],".",Tabla1[[#This Row],[SRS]],".",Tabla1[[#This Row],[AREA]],".",Tabla1[[#This Row],[TIPO]]))</f>
        <v/>
      </c>
      <c r="C137" s="278" t="str">
        <f>IF(Tabla1[[#This Row],[Código_Actividad]]="","",'[3]Formulario PPGR1'!#REF!)</f>
        <v/>
      </c>
      <c r="D137" s="278" t="str">
        <f>IF(Tabla1[[#This Row],[Código_Actividad]]="","",'[3]Formulario PPGR1'!#REF!)</f>
        <v/>
      </c>
      <c r="E137" s="278" t="str">
        <f>IF(Tabla1[[#This Row],[Código_Actividad]]="","",'[3]Formulario PPGR1'!#REF!)</f>
        <v/>
      </c>
      <c r="F137" s="278" t="str">
        <f>IF(Tabla1[[#This Row],[Código_Actividad]]="","",'[3]Formulario PPGR1'!#REF!)</f>
        <v/>
      </c>
      <c r="G137" s="279"/>
      <c r="H137" s="279"/>
      <c r="I137" s="280" t="s">
        <v>914</v>
      </c>
      <c r="J137" s="280" t="s">
        <v>1478</v>
      </c>
      <c r="K137" s="281" t="s">
        <v>1091</v>
      </c>
      <c r="L137" s="279">
        <v>1</v>
      </c>
      <c r="M137" s="282">
        <v>2200</v>
      </c>
      <c r="N137" s="226">
        <f>+Tabla1[[#This Row],[Cantidad de Insumos]]*Tabla1[[#This Row],[Precio Unitario]]</f>
        <v>2200</v>
      </c>
      <c r="O137" s="283" t="s">
        <v>1474</v>
      </c>
      <c r="P137" s="280" t="s">
        <v>1472</v>
      </c>
      <c r="Q137" s="213"/>
      <c r="R137" s="213"/>
    </row>
    <row r="138" spans="2:18" ht="38.25" x14ac:dyDescent="0.2">
      <c r="B138" s="228" t="e">
        <f>IF(Tabla1[[#This Row],[Código_Actividad]]="","",CONCATENATE(Tabla1[[#This Row],[POA]],".",Tabla1[[#This Row],[SRS]],".",Tabla1[[#This Row],[AREA]],".",Tabla1[[#This Row],[TIPO]]))</f>
        <v>#REF!</v>
      </c>
      <c r="C138" s="228" t="e">
        <f>IF(Tabla1[[#This Row],[Código_Actividad]]="","",'[3]Formulario PPGR1'!#REF!)</f>
        <v>#REF!</v>
      </c>
      <c r="D138" s="228" t="e">
        <f>IF(Tabla1[[#This Row],[Código_Actividad]]="","",'[3]Formulario PPGR1'!#REF!)</f>
        <v>#REF!</v>
      </c>
      <c r="E138" s="228" t="e">
        <f>IF(Tabla1[[#This Row],[Código_Actividad]]="","",'[3]Formulario PPGR1'!#REF!)</f>
        <v>#REF!</v>
      </c>
      <c r="F138" s="228" t="e">
        <f>IF(Tabla1[[#This Row],[Código_Actividad]]="","",'[3]Formulario PPGR1'!#REF!)</f>
        <v>#REF!</v>
      </c>
      <c r="G138" s="254" t="s">
        <v>1419</v>
      </c>
      <c r="H138" s="252" t="s">
        <v>1187</v>
      </c>
      <c r="I138" s="224" t="s">
        <v>1475</v>
      </c>
      <c r="J138" s="224" t="s">
        <v>1476</v>
      </c>
      <c r="K138" s="224" t="s">
        <v>1477</v>
      </c>
      <c r="L138" s="223">
        <v>1</v>
      </c>
      <c r="M138" s="225">
        <v>525</v>
      </c>
      <c r="N138" s="226">
        <f>+Tabla1[[#This Row],[Cantidad de Insumos]]*Tabla1[[#This Row],[Precio Unitario]]</f>
        <v>525</v>
      </c>
      <c r="O138" s="227" t="s">
        <v>819</v>
      </c>
      <c r="P138" s="224" t="s">
        <v>1472</v>
      </c>
      <c r="Q138" s="213"/>
      <c r="R138" s="213"/>
    </row>
    <row r="139" spans="2:18" ht="12.75" x14ac:dyDescent="0.2">
      <c r="B139" s="278" t="str">
        <f>IF(Tabla1[[#This Row],[Código_Actividad]]="","",CONCATENATE(Tabla1[[#This Row],[POA]],".",Tabla1[[#This Row],[SRS]],".",Tabla1[[#This Row],[AREA]],".",Tabla1[[#This Row],[TIPO]]))</f>
        <v/>
      </c>
      <c r="C139" s="278" t="str">
        <f>IF(Tabla1[[#This Row],[Código_Actividad]]="","",'[3]Formulario PPGR1'!#REF!)</f>
        <v/>
      </c>
      <c r="D139" s="278" t="str">
        <f>IF(Tabla1[[#This Row],[Código_Actividad]]="","",'[3]Formulario PPGR1'!#REF!)</f>
        <v/>
      </c>
      <c r="E139" s="278" t="str">
        <f>IF(Tabla1[[#This Row],[Código_Actividad]]="","",'[3]Formulario PPGR1'!#REF!)</f>
        <v/>
      </c>
      <c r="F139" s="278" t="str">
        <f>IF(Tabla1[[#This Row],[Código_Actividad]]="","",'[3]Formulario PPGR1'!#REF!)</f>
        <v/>
      </c>
      <c r="G139" s="279"/>
      <c r="H139" s="279"/>
      <c r="I139" s="280" t="s">
        <v>914</v>
      </c>
      <c r="J139" s="280" t="s">
        <v>1478</v>
      </c>
      <c r="K139" s="281" t="s">
        <v>1091</v>
      </c>
      <c r="L139" s="279">
        <v>1</v>
      </c>
      <c r="M139" s="282">
        <v>2200</v>
      </c>
      <c r="N139" s="226">
        <f>+Tabla1[[#This Row],[Cantidad de Insumos]]*Tabla1[[#This Row],[Precio Unitario]]</f>
        <v>2200</v>
      </c>
      <c r="O139" s="283" t="s">
        <v>1474</v>
      </c>
      <c r="P139" s="280" t="s">
        <v>1472</v>
      </c>
      <c r="Q139" s="213"/>
      <c r="R139" s="213"/>
    </row>
    <row r="140" spans="2:18" ht="12.75" x14ac:dyDescent="0.2">
      <c r="B140" s="228" t="e">
        <f>IF(Tabla1[[#This Row],[Código_Actividad]]="","",CONCATENATE(Tabla1[[#This Row],[POA]],".",Tabla1[[#This Row],[SRS]],".",Tabla1[[#This Row],[AREA]],".",Tabla1[[#This Row],[TIPO]]))</f>
        <v>#REF!</v>
      </c>
      <c r="C140" s="228" t="e">
        <f>IF(Tabla1[[#This Row],[Código_Actividad]]="","",'[3]Formulario PPGR1'!#REF!)</f>
        <v>#REF!</v>
      </c>
      <c r="D140" s="228" t="e">
        <f>IF(Tabla1[[#This Row],[Código_Actividad]]="","",'[3]Formulario PPGR1'!#REF!)</f>
        <v>#REF!</v>
      </c>
      <c r="E140" s="228" t="e">
        <f>IF(Tabla1[[#This Row],[Código_Actividad]]="","",'[3]Formulario PPGR1'!#REF!)</f>
        <v>#REF!</v>
      </c>
      <c r="F140" s="228" t="e">
        <f>IF(Tabla1[[#This Row],[Código_Actividad]]="","",'[3]Formulario PPGR1'!#REF!)</f>
        <v>#REF!</v>
      </c>
      <c r="G140" s="254" t="s">
        <v>1420</v>
      </c>
      <c r="H140" s="252" t="s">
        <v>1223</v>
      </c>
      <c r="I140" s="224" t="s">
        <v>1475</v>
      </c>
      <c r="J140" s="224" t="s">
        <v>1476</v>
      </c>
      <c r="K140" s="224" t="s">
        <v>1477</v>
      </c>
      <c r="L140" s="223">
        <v>1</v>
      </c>
      <c r="M140" s="225">
        <v>525</v>
      </c>
      <c r="N140" s="226">
        <f>+Tabla1[[#This Row],[Cantidad de Insumos]]*Tabla1[[#This Row],[Precio Unitario]]</f>
        <v>525</v>
      </c>
      <c r="O140" s="227" t="s">
        <v>819</v>
      </c>
      <c r="P140" s="224" t="s">
        <v>1472</v>
      </c>
      <c r="Q140" s="213"/>
      <c r="R140" s="213"/>
    </row>
    <row r="141" spans="2:18" ht="12.75" x14ac:dyDescent="0.2">
      <c r="B141" s="278" t="str">
        <f>IF(Tabla1[[#This Row],[Código_Actividad]]="","",CONCATENATE(Tabla1[[#This Row],[POA]],".",Tabla1[[#This Row],[SRS]],".",Tabla1[[#This Row],[AREA]],".",Tabla1[[#This Row],[TIPO]]))</f>
        <v/>
      </c>
      <c r="C141" s="278" t="str">
        <f>IF(Tabla1[[#This Row],[Código_Actividad]]="","",'[3]Formulario PPGR1'!#REF!)</f>
        <v/>
      </c>
      <c r="D141" s="278" t="str">
        <f>IF(Tabla1[[#This Row],[Código_Actividad]]="","",'[3]Formulario PPGR1'!#REF!)</f>
        <v/>
      </c>
      <c r="E141" s="278" t="str">
        <f>IF(Tabla1[[#This Row],[Código_Actividad]]="","",'[3]Formulario PPGR1'!#REF!)</f>
        <v/>
      </c>
      <c r="F141" s="278" t="str">
        <f>IF(Tabla1[[#This Row],[Código_Actividad]]="","",'[3]Formulario PPGR1'!#REF!)</f>
        <v/>
      </c>
      <c r="G141" s="279"/>
      <c r="H141" s="279"/>
      <c r="I141" s="280" t="s">
        <v>914</v>
      </c>
      <c r="J141" s="280" t="s">
        <v>1478</v>
      </c>
      <c r="K141" s="281" t="s">
        <v>1091</v>
      </c>
      <c r="L141" s="279">
        <v>1</v>
      </c>
      <c r="M141" s="282">
        <v>2200</v>
      </c>
      <c r="N141" s="226">
        <f>+Tabla1[[#This Row],[Cantidad de Insumos]]*Tabla1[[#This Row],[Precio Unitario]]</f>
        <v>2200</v>
      </c>
      <c r="O141" s="283" t="s">
        <v>1474</v>
      </c>
      <c r="P141" s="280" t="s">
        <v>1472</v>
      </c>
      <c r="Q141" s="213"/>
      <c r="R141" s="213"/>
    </row>
    <row r="142" spans="2:18" ht="25.5" x14ac:dyDescent="0.2">
      <c r="B142" s="228" t="e">
        <f>IF(Tabla1[[#This Row],[Código_Actividad]]="","",CONCATENATE(Tabla1[[#This Row],[POA]],".",Tabla1[[#This Row],[SRS]],".",Tabla1[[#This Row],[AREA]],".",Tabla1[[#This Row],[TIPO]]))</f>
        <v>#REF!</v>
      </c>
      <c r="C142" s="228" t="e">
        <f>IF(Tabla1[[#This Row],[Código_Actividad]]="","",'[3]Formulario PPGR1'!#REF!)</f>
        <v>#REF!</v>
      </c>
      <c r="D142" s="228" t="e">
        <f>IF(Tabla1[[#This Row],[Código_Actividad]]="","",'[3]Formulario PPGR1'!#REF!)</f>
        <v>#REF!</v>
      </c>
      <c r="E142" s="228" t="e">
        <f>IF(Tabla1[[#This Row],[Código_Actividad]]="","",'[3]Formulario PPGR1'!#REF!)</f>
        <v>#REF!</v>
      </c>
      <c r="F142" s="228" t="e">
        <f>IF(Tabla1[[#This Row],[Código_Actividad]]="","",'[3]Formulario PPGR1'!#REF!)</f>
        <v>#REF!</v>
      </c>
      <c r="G142" s="254" t="s">
        <v>1421</v>
      </c>
      <c r="H142" s="252" t="s">
        <v>1221</v>
      </c>
      <c r="I142" s="224" t="s">
        <v>1475</v>
      </c>
      <c r="J142" s="224" t="s">
        <v>1476</v>
      </c>
      <c r="K142" s="224" t="s">
        <v>1477</v>
      </c>
      <c r="L142" s="223">
        <v>1</v>
      </c>
      <c r="M142" s="225">
        <v>525</v>
      </c>
      <c r="N142" s="226">
        <f>+Tabla1[[#This Row],[Cantidad de Insumos]]*Tabla1[[#This Row],[Precio Unitario]]</f>
        <v>525</v>
      </c>
      <c r="O142" s="227" t="s">
        <v>819</v>
      </c>
      <c r="P142" s="224" t="s">
        <v>1472</v>
      </c>
      <c r="Q142" s="213"/>
      <c r="R142" s="213"/>
    </row>
    <row r="143" spans="2:18" ht="12.75" x14ac:dyDescent="0.2">
      <c r="B143" s="278" t="str">
        <f>IF(Tabla1[[#This Row],[Código_Actividad]]="","",CONCATENATE(Tabla1[[#This Row],[POA]],".",Tabla1[[#This Row],[SRS]],".",Tabla1[[#This Row],[AREA]],".",Tabla1[[#This Row],[TIPO]]))</f>
        <v/>
      </c>
      <c r="C143" s="278" t="str">
        <f>IF(Tabla1[[#This Row],[Código_Actividad]]="","",'[3]Formulario PPGR1'!#REF!)</f>
        <v/>
      </c>
      <c r="D143" s="278" t="str">
        <f>IF(Tabla1[[#This Row],[Código_Actividad]]="","",'[3]Formulario PPGR1'!#REF!)</f>
        <v/>
      </c>
      <c r="E143" s="278" t="str">
        <f>IF(Tabla1[[#This Row],[Código_Actividad]]="","",'[3]Formulario PPGR1'!#REF!)</f>
        <v/>
      </c>
      <c r="F143" s="278" t="str">
        <f>IF(Tabla1[[#This Row],[Código_Actividad]]="","",'[3]Formulario PPGR1'!#REF!)</f>
        <v/>
      </c>
      <c r="G143" s="279"/>
      <c r="H143" s="279"/>
      <c r="I143" s="280" t="s">
        <v>914</v>
      </c>
      <c r="J143" s="280" t="s">
        <v>1478</v>
      </c>
      <c r="K143" s="281" t="s">
        <v>1091</v>
      </c>
      <c r="L143" s="279">
        <v>1</v>
      </c>
      <c r="M143" s="282">
        <v>2200</v>
      </c>
      <c r="N143" s="226">
        <f>+Tabla1[[#This Row],[Cantidad de Insumos]]*Tabla1[[#This Row],[Precio Unitario]]</f>
        <v>2200</v>
      </c>
      <c r="O143" s="283" t="s">
        <v>1474</v>
      </c>
      <c r="P143" s="280" t="s">
        <v>1472</v>
      </c>
      <c r="Q143" s="213"/>
      <c r="R143" s="213"/>
    </row>
    <row r="144" spans="2:18" ht="38.25" x14ac:dyDescent="0.2">
      <c r="B144" s="228" t="e">
        <f>IF(Tabla1[[#This Row],[Código_Actividad]]="","",CONCATENATE(Tabla1[[#This Row],[POA]],".",Tabla1[[#This Row],[SRS]],".",Tabla1[[#This Row],[AREA]],".",Tabla1[[#This Row],[TIPO]]))</f>
        <v>#REF!</v>
      </c>
      <c r="C144" s="228" t="e">
        <f>IF(Tabla1[[#This Row],[Código_Actividad]]="","",'[3]Formulario PPGR1'!#REF!)</f>
        <v>#REF!</v>
      </c>
      <c r="D144" s="228" t="e">
        <f>IF(Tabla1[[#This Row],[Código_Actividad]]="","",'[3]Formulario PPGR1'!#REF!)</f>
        <v>#REF!</v>
      </c>
      <c r="E144" s="228" t="e">
        <f>IF(Tabla1[[#This Row],[Código_Actividad]]="","",'[3]Formulario PPGR1'!#REF!)</f>
        <v>#REF!</v>
      </c>
      <c r="F144" s="228" t="e">
        <f>IF(Tabla1[[#This Row],[Código_Actividad]]="","",'[3]Formulario PPGR1'!#REF!)</f>
        <v>#REF!</v>
      </c>
      <c r="G144" s="247" t="s">
        <v>1422</v>
      </c>
      <c r="H144" s="252" t="s">
        <v>1222</v>
      </c>
      <c r="I144" s="224" t="s">
        <v>1475</v>
      </c>
      <c r="J144" s="224" t="s">
        <v>1476</v>
      </c>
      <c r="K144" s="224" t="s">
        <v>1477</v>
      </c>
      <c r="L144" s="223">
        <v>1</v>
      </c>
      <c r="M144" s="225">
        <v>525</v>
      </c>
      <c r="N144" s="226">
        <f>+Tabla1[[#This Row],[Cantidad de Insumos]]*Tabla1[[#This Row],[Precio Unitario]]</f>
        <v>525</v>
      </c>
      <c r="O144" s="227" t="s">
        <v>819</v>
      </c>
      <c r="P144" s="224" t="s">
        <v>1472</v>
      </c>
      <c r="Q144" s="213"/>
      <c r="R144" s="213"/>
    </row>
    <row r="145" spans="2:18" ht="12.75" x14ac:dyDescent="0.2">
      <c r="B145" s="278" t="str">
        <f>IF(Tabla1[[#This Row],[Código_Actividad]]="","",CONCATENATE(Tabla1[[#This Row],[POA]],".",Tabla1[[#This Row],[SRS]],".",Tabla1[[#This Row],[AREA]],".",Tabla1[[#This Row],[TIPO]]))</f>
        <v/>
      </c>
      <c r="C145" s="278" t="str">
        <f>IF(Tabla1[[#This Row],[Código_Actividad]]="","",'[3]Formulario PPGR1'!#REF!)</f>
        <v/>
      </c>
      <c r="D145" s="278" t="str">
        <f>IF(Tabla1[[#This Row],[Código_Actividad]]="","",'[3]Formulario PPGR1'!#REF!)</f>
        <v/>
      </c>
      <c r="E145" s="278" t="str">
        <f>IF(Tabla1[[#This Row],[Código_Actividad]]="","",'[3]Formulario PPGR1'!#REF!)</f>
        <v/>
      </c>
      <c r="F145" s="278" t="str">
        <f>IF(Tabla1[[#This Row],[Código_Actividad]]="","",'[3]Formulario PPGR1'!#REF!)</f>
        <v/>
      </c>
      <c r="G145" s="279"/>
      <c r="H145" s="279"/>
      <c r="I145" s="280" t="s">
        <v>914</v>
      </c>
      <c r="J145" s="280" t="s">
        <v>1478</v>
      </c>
      <c r="K145" s="281" t="s">
        <v>1091</v>
      </c>
      <c r="L145" s="279">
        <v>1</v>
      </c>
      <c r="M145" s="282">
        <v>2200</v>
      </c>
      <c r="N145" s="226">
        <f>+Tabla1[[#This Row],[Cantidad de Insumos]]*Tabla1[[#This Row],[Precio Unitario]]</f>
        <v>2200</v>
      </c>
      <c r="O145" s="283" t="s">
        <v>1474</v>
      </c>
      <c r="P145" s="280" t="s">
        <v>1472</v>
      </c>
      <c r="Q145" s="213"/>
      <c r="R145" s="213"/>
    </row>
    <row r="146" spans="2:18" ht="51" x14ac:dyDescent="0.2">
      <c r="B146" s="228" t="e">
        <f>IF(Tabla1[[#This Row],[Código_Actividad]]="","",CONCATENATE(Tabla1[[#This Row],[POA]],".",Tabla1[[#This Row],[SRS]],".",Tabla1[[#This Row],[AREA]],".",Tabla1[[#This Row],[TIPO]]))</f>
        <v>#REF!</v>
      </c>
      <c r="C146" s="228" t="e">
        <f>IF(Tabla1[[#This Row],[Código_Actividad]]="","",'[3]Formulario PPGR1'!#REF!)</f>
        <v>#REF!</v>
      </c>
      <c r="D146" s="228" t="e">
        <f>IF(Tabla1[[#This Row],[Código_Actividad]]="","",'[3]Formulario PPGR1'!#REF!)</f>
        <v>#REF!</v>
      </c>
      <c r="E146" s="228" t="e">
        <f>IF(Tabla1[[#This Row],[Código_Actividad]]="","",'[3]Formulario PPGR1'!#REF!)</f>
        <v>#REF!</v>
      </c>
      <c r="F146" s="228" t="e">
        <f>IF(Tabla1[[#This Row],[Código_Actividad]]="","",'[3]Formulario PPGR1'!#REF!)</f>
        <v>#REF!</v>
      </c>
      <c r="G146" s="247" t="s">
        <v>1423</v>
      </c>
      <c r="H146" s="247" t="s">
        <v>1189</v>
      </c>
      <c r="I146" s="224" t="s">
        <v>1475</v>
      </c>
      <c r="J146" s="224" t="s">
        <v>1476</v>
      </c>
      <c r="K146" s="224" t="s">
        <v>1477</v>
      </c>
      <c r="L146" s="223">
        <v>1</v>
      </c>
      <c r="M146" s="225">
        <v>525</v>
      </c>
      <c r="N146" s="226">
        <f>+Tabla1[[#This Row],[Cantidad de Insumos]]*Tabla1[[#This Row],[Precio Unitario]]</f>
        <v>525</v>
      </c>
      <c r="O146" s="227" t="s">
        <v>819</v>
      </c>
      <c r="P146" s="224" t="s">
        <v>1472</v>
      </c>
      <c r="Q146" s="213"/>
      <c r="R146" s="213"/>
    </row>
    <row r="147" spans="2:18" ht="12.75" x14ac:dyDescent="0.2">
      <c r="B147" s="278" t="str">
        <f>IF(Tabla1[[#This Row],[Código_Actividad]]="","",CONCATENATE(Tabla1[[#This Row],[POA]],".",Tabla1[[#This Row],[SRS]],".",Tabla1[[#This Row],[AREA]],".",Tabla1[[#This Row],[TIPO]]))</f>
        <v/>
      </c>
      <c r="C147" s="278" t="str">
        <f>IF(Tabla1[[#This Row],[Código_Actividad]]="","",'[3]Formulario PPGR1'!#REF!)</f>
        <v/>
      </c>
      <c r="D147" s="278" t="str">
        <f>IF(Tabla1[[#This Row],[Código_Actividad]]="","",'[3]Formulario PPGR1'!#REF!)</f>
        <v/>
      </c>
      <c r="E147" s="278" t="str">
        <f>IF(Tabla1[[#This Row],[Código_Actividad]]="","",'[3]Formulario PPGR1'!#REF!)</f>
        <v/>
      </c>
      <c r="F147" s="278" t="str">
        <f>IF(Tabla1[[#This Row],[Código_Actividad]]="","",'[3]Formulario PPGR1'!#REF!)</f>
        <v/>
      </c>
      <c r="G147" s="279"/>
      <c r="H147" s="279"/>
      <c r="I147" s="280" t="s">
        <v>914</v>
      </c>
      <c r="J147" s="280" t="s">
        <v>1478</v>
      </c>
      <c r="K147" s="281" t="s">
        <v>1091</v>
      </c>
      <c r="L147" s="279">
        <v>1</v>
      </c>
      <c r="M147" s="282">
        <v>2200</v>
      </c>
      <c r="N147" s="226">
        <f>+Tabla1[[#This Row],[Cantidad de Insumos]]*Tabla1[[#This Row],[Precio Unitario]]</f>
        <v>2200</v>
      </c>
      <c r="O147" s="283" t="s">
        <v>1474</v>
      </c>
      <c r="P147" s="280" t="s">
        <v>1472</v>
      </c>
      <c r="Q147" s="213"/>
      <c r="R147" s="213"/>
    </row>
    <row r="148" spans="2:18" ht="25.5" x14ac:dyDescent="0.2">
      <c r="B148" s="228" t="e">
        <f>IF(Tabla1[[#This Row],[Código_Actividad]]="","",CONCATENATE(Tabla1[[#This Row],[POA]],".",Tabla1[[#This Row],[SRS]],".",Tabla1[[#This Row],[AREA]],".",Tabla1[[#This Row],[TIPO]]))</f>
        <v>#REF!</v>
      </c>
      <c r="C148" s="228" t="e">
        <f>IF(Tabla1[[#This Row],[Código_Actividad]]="","",'[3]Formulario PPGR1'!#REF!)</f>
        <v>#REF!</v>
      </c>
      <c r="D148" s="228" t="e">
        <f>IF(Tabla1[[#This Row],[Código_Actividad]]="","",'[3]Formulario PPGR1'!#REF!)</f>
        <v>#REF!</v>
      </c>
      <c r="E148" s="228" t="e">
        <f>IF(Tabla1[[#This Row],[Código_Actividad]]="","",'[3]Formulario PPGR1'!#REF!)</f>
        <v>#REF!</v>
      </c>
      <c r="F148" s="228" t="e">
        <f>IF(Tabla1[[#This Row],[Código_Actividad]]="","",'[3]Formulario PPGR1'!#REF!)</f>
        <v>#REF!</v>
      </c>
      <c r="G148" s="252" t="s">
        <v>1424</v>
      </c>
      <c r="H148" s="247" t="s">
        <v>1191</v>
      </c>
      <c r="I148" s="224" t="s">
        <v>1475</v>
      </c>
      <c r="J148" s="224" t="s">
        <v>1476</v>
      </c>
      <c r="K148" s="224" t="s">
        <v>1477</v>
      </c>
      <c r="L148" s="223">
        <v>1</v>
      </c>
      <c r="M148" s="225">
        <v>525</v>
      </c>
      <c r="N148" s="226">
        <f>+Tabla1[[#This Row],[Cantidad de Insumos]]*Tabla1[[#This Row],[Precio Unitario]]</f>
        <v>525</v>
      </c>
      <c r="O148" s="227" t="s">
        <v>819</v>
      </c>
      <c r="P148" s="224" t="s">
        <v>1472</v>
      </c>
      <c r="Q148" s="213"/>
      <c r="R148" s="213"/>
    </row>
    <row r="149" spans="2:18" ht="12.75" x14ac:dyDescent="0.2">
      <c r="B149" s="278" t="str">
        <f>IF(Tabla1[[#This Row],[Código_Actividad]]="","",CONCATENATE(Tabla1[[#This Row],[POA]],".",Tabla1[[#This Row],[SRS]],".",Tabla1[[#This Row],[AREA]],".",Tabla1[[#This Row],[TIPO]]))</f>
        <v/>
      </c>
      <c r="C149" s="278" t="str">
        <f>IF(Tabla1[[#This Row],[Código_Actividad]]="","",'[3]Formulario PPGR1'!#REF!)</f>
        <v/>
      </c>
      <c r="D149" s="278" t="str">
        <f>IF(Tabla1[[#This Row],[Código_Actividad]]="","",'[3]Formulario PPGR1'!#REF!)</f>
        <v/>
      </c>
      <c r="E149" s="278" t="str">
        <f>IF(Tabla1[[#This Row],[Código_Actividad]]="","",'[3]Formulario PPGR1'!#REF!)</f>
        <v/>
      </c>
      <c r="F149" s="278" t="str">
        <f>IF(Tabla1[[#This Row],[Código_Actividad]]="","",'[3]Formulario PPGR1'!#REF!)</f>
        <v/>
      </c>
      <c r="G149" s="279"/>
      <c r="H149" s="279"/>
      <c r="I149" s="280" t="s">
        <v>914</v>
      </c>
      <c r="J149" s="280" t="s">
        <v>1478</v>
      </c>
      <c r="K149" s="281" t="s">
        <v>1091</v>
      </c>
      <c r="L149" s="279">
        <v>1</v>
      </c>
      <c r="M149" s="282">
        <v>2200</v>
      </c>
      <c r="N149" s="226">
        <f>+Tabla1[[#This Row],[Cantidad de Insumos]]*Tabla1[[#This Row],[Precio Unitario]]</f>
        <v>2200</v>
      </c>
      <c r="O149" s="283" t="s">
        <v>1474</v>
      </c>
      <c r="P149" s="280" t="s">
        <v>1472</v>
      </c>
      <c r="Q149" s="213"/>
      <c r="R149" s="213"/>
    </row>
    <row r="150" spans="2:18" ht="25.5" x14ac:dyDescent="0.2">
      <c r="B150" s="228" t="e">
        <f>IF(Tabla1[[#This Row],[Código_Actividad]]="","",CONCATENATE(Tabla1[[#This Row],[POA]],".",Tabla1[[#This Row],[SRS]],".",Tabla1[[#This Row],[AREA]],".",Tabla1[[#This Row],[TIPO]]))</f>
        <v>#REF!</v>
      </c>
      <c r="C150" s="228" t="e">
        <f>IF(Tabla1[[#This Row],[Código_Actividad]]="","",'[3]Formulario PPGR1'!#REF!)</f>
        <v>#REF!</v>
      </c>
      <c r="D150" s="228" t="e">
        <f>IF(Tabla1[[#This Row],[Código_Actividad]]="","",'[3]Formulario PPGR1'!#REF!)</f>
        <v>#REF!</v>
      </c>
      <c r="E150" s="228" t="e">
        <f>IF(Tabla1[[#This Row],[Código_Actividad]]="","",'[3]Formulario PPGR1'!#REF!)</f>
        <v>#REF!</v>
      </c>
      <c r="F150" s="228" t="e">
        <f>IF(Tabla1[[#This Row],[Código_Actividad]]="","",'[3]Formulario PPGR1'!#REF!)</f>
        <v>#REF!</v>
      </c>
      <c r="G150" s="252" t="s">
        <v>1425</v>
      </c>
      <c r="H150" s="252" t="s">
        <v>1249</v>
      </c>
      <c r="I150" s="224" t="s">
        <v>1475</v>
      </c>
      <c r="J150" s="224" t="s">
        <v>1476</v>
      </c>
      <c r="K150" s="224" t="s">
        <v>1477</v>
      </c>
      <c r="L150" s="223">
        <v>1</v>
      </c>
      <c r="M150" s="225">
        <v>525</v>
      </c>
      <c r="N150" s="226">
        <f>+Tabla1[[#This Row],[Cantidad de Insumos]]*Tabla1[[#This Row],[Precio Unitario]]</f>
        <v>525</v>
      </c>
      <c r="O150" s="227" t="s">
        <v>819</v>
      </c>
      <c r="P150" s="224" t="s">
        <v>1472</v>
      </c>
      <c r="Q150" s="213"/>
      <c r="R150" s="213"/>
    </row>
    <row r="151" spans="2:18" ht="12.75" x14ac:dyDescent="0.2">
      <c r="B151" s="278" t="str">
        <f>IF(Tabla1[[#This Row],[Código_Actividad]]="","",CONCATENATE(Tabla1[[#This Row],[POA]],".",Tabla1[[#This Row],[SRS]],".",Tabla1[[#This Row],[AREA]],".",Tabla1[[#This Row],[TIPO]]))</f>
        <v/>
      </c>
      <c r="C151" s="278" t="str">
        <f>IF(Tabla1[[#This Row],[Código_Actividad]]="","",'[3]Formulario PPGR1'!#REF!)</f>
        <v/>
      </c>
      <c r="D151" s="278" t="str">
        <f>IF(Tabla1[[#This Row],[Código_Actividad]]="","",'[3]Formulario PPGR1'!#REF!)</f>
        <v/>
      </c>
      <c r="E151" s="278" t="str">
        <f>IF(Tabla1[[#This Row],[Código_Actividad]]="","",'[3]Formulario PPGR1'!#REF!)</f>
        <v/>
      </c>
      <c r="F151" s="278" t="str">
        <f>IF(Tabla1[[#This Row],[Código_Actividad]]="","",'[3]Formulario PPGR1'!#REF!)</f>
        <v/>
      </c>
      <c r="G151" s="279"/>
      <c r="H151" s="279"/>
      <c r="I151" s="280" t="s">
        <v>914</v>
      </c>
      <c r="J151" s="280" t="s">
        <v>1478</v>
      </c>
      <c r="K151" s="281" t="s">
        <v>1091</v>
      </c>
      <c r="L151" s="279">
        <v>1</v>
      </c>
      <c r="M151" s="282">
        <v>2200</v>
      </c>
      <c r="N151" s="226">
        <f>+Tabla1[[#This Row],[Cantidad de Insumos]]*Tabla1[[#This Row],[Precio Unitario]]</f>
        <v>2200</v>
      </c>
      <c r="O151" s="283" t="s">
        <v>1474</v>
      </c>
      <c r="P151" s="280" t="s">
        <v>1472</v>
      </c>
      <c r="Q151" s="213"/>
      <c r="R151" s="213"/>
    </row>
    <row r="152" spans="2:18" ht="12.75" x14ac:dyDescent="0.2">
      <c r="B152" s="228" t="e">
        <f>IF(Tabla1[[#This Row],[Código_Actividad]]="","",CONCATENATE(Tabla1[[#This Row],[POA]],".",Tabla1[[#This Row],[SRS]],".",Tabla1[[#This Row],[AREA]],".",Tabla1[[#This Row],[TIPO]]))</f>
        <v>#REF!</v>
      </c>
      <c r="C152" s="228" t="e">
        <f>IF(Tabla1[[#This Row],[Código_Actividad]]="","",'[3]Formulario PPGR1'!#REF!)</f>
        <v>#REF!</v>
      </c>
      <c r="D152" s="228" t="e">
        <f>IF(Tabla1[[#This Row],[Código_Actividad]]="","",'[3]Formulario PPGR1'!#REF!)</f>
        <v>#REF!</v>
      </c>
      <c r="E152" s="228" t="e">
        <f>IF(Tabla1[[#This Row],[Código_Actividad]]="","",'[3]Formulario PPGR1'!#REF!)</f>
        <v>#REF!</v>
      </c>
      <c r="F152" s="228" t="e">
        <f>IF(Tabla1[[#This Row],[Código_Actividad]]="","",'[3]Formulario PPGR1'!#REF!)</f>
        <v>#REF!</v>
      </c>
      <c r="G152" s="252" t="s">
        <v>1426</v>
      </c>
      <c r="H152" s="254" t="s">
        <v>1251</v>
      </c>
      <c r="I152" s="224" t="s">
        <v>1475</v>
      </c>
      <c r="J152" s="224" t="s">
        <v>1476</v>
      </c>
      <c r="K152" s="224" t="s">
        <v>1477</v>
      </c>
      <c r="L152" s="223">
        <v>1</v>
      </c>
      <c r="M152" s="225">
        <v>525</v>
      </c>
      <c r="N152" s="226">
        <f>+Tabla1[[#This Row],[Cantidad de Insumos]]*Tabla1[[#This Row],[Precio Unitario]]</f>
        <v>525</v>
      </c>
      <c r="O152" s="227" t="s">
        <v>819</v>
      </c>
      <c r="P152" s="224" t="s">
        <v>1472</v>
      </c>
      <c r="Q152" s="213"/>
      <c r="R152" s="213"/>
    </row>
    <row r="153" spans="2:18" ht="12.75" x14ac:dyDescent="0.2">
      <c r="B153" s="278" t="str">
        <f>IF(Tabla1[[#This Row],[Código_Actividad]]="","",CONCATENATE(Tabla1[[#This Row],[POA]],".",Tabla1[[#This Row],[SRS]],".",Tabla1[[#This Row],[AREA]],".",Tabla1[[#This Row],[TIPO]]))</f>
        <v/>
      </c>
      <c r="C153" s="278" t="str">
        <f>IF(Tabla1[[#This Row],[Código_Actividad]]="","",'[3]Formulario PPGR1'!#REF!)</f>
        <v/>
      </c>
      <c r="D153" s="278" t="str">
        <f>IF(Tabla1[[#This Row],[Código_Actividad]]="","",'[3]Formulario PPGR1'!#REF!)</f>
        <v/>
      </c>
      <c r="E153" s="278" t="str">
        <f>IF(Tabla1[[#This Row],[Código_Actividad]]="","",'[3]Formulario PPGR1'!#REF!)</f>
        <v/>
      </c>
      <c r="F153" s="278" t="str">
        <f>IF(Tabla1[[#This Row],[Código_Actividad]]="","",'[3]Formulario PPGR1'!#REF!)</f>
        <v/>
      </c>
      <c r="G153" s="279"/>
      <c r="H153" s="279"/>
      <c r="I153" s="280" t="s">
        <v>914</v>
      </c>
      <c r="J153" s="280" t="s">
        <v>1478</v>
      </c>
      <c r="K153" s="281" t="s">
        <v>1091</v>
      </c>
      <c r="L153" s="279">
        <v>1</v>
      </c>
      <c r="M153" s="282">
        <v>2200</v>
      </c>
      <c r="N153" s="226">
        <f>+Tabla1[[#This Row],[Cantidad de Insumos]]*Tabla1[[#This Row],[Precio Unitario]]</f>
        <v>2200</v>
      </c>
      <c r="O153" s="283" t="s">
        <v>1474</v>
      </c>
      <c r="P153" s="280" t="s">
        <v>1472</v>
      </c>
      <c r="Q153" s="213"/>
      <c r="R153" s="213"/>
    </row>
    <row r="154" spans="2:18" ht="25.5" x14ac:dyDescent="0.2">
      <c r="B154" s="228" t="e">
        <f>IF(Tabla1[[#This Row],[Código_Actividad]]="","",CONCATENATE(Tabla1[[#This Row],[POA]],".",Tabla1[[#This Row],[SRS]],".",Tabla1[[#This Row],[AREA]],".",Tabla1[[#This Row],[TIPO]]))</f>
        <v>#REF!</v>
      </c>
      <c r="C154" s="228" t="e">
        <f>IF(Tabla1[[#This Row],[Código_Actividad]]="","",'[3]Formulario PPGR1'!#REF!)</f>
        <v>#REF!</v>
      </c>
      <c r="D154" s="228" t="e">
        <f>IF(Tabla1[[#This Row],[Código_Actividad]]="","",'[3]Formulario PPGR1'!#REF!)</f>
        <v>#REF!</v>
      </c>
      <c r="E154" s="228" t="e">
        <f>IF(Tabla1[[#This Row],[Código_Actividad]]="","",'[3]Formulario PPGR1'!#REF!)</f>
        <v>#REF!</v>
      </c>
      <c r="F154" s="228" t="e">
        <f>IF(Tabla1[[#This Row],[Código_Actividad]]="","",'[3]Formulario PPGR1'!#REF!)</f>
        <v>#REF!</v>
      </c>
      <c r="G154" s="252" t="s">
        <v>1427</v>
      </c>
      <c r="H154" s="255" t="s">
        <v>1252</v>
      </c>
      <c r="I154" s="224" t="s">
        <v>1475</v>
      </c>
      <c r="J154" s="224" t="s">
        <v>1476</v>
      </c>
      <c r="K154" s="224" t="s">
        <v>1477</v>
      </c>
      <c r="L154" s="223">
        <v>1</v>
      </c>
      <c r="M154" s="225">
        <v>525</v>
      </c>
      <c r="N154" s="226">
        <f>+Tabla1[[#This Row],[Cantidad de Insumos]]*Tabla1[[#This Row],[Precio Unitario]]</f>
        <v>525</v>
      </c>
      <c r="O154" s="227" t="s">
        <v>819</v>
      </c>
      <c r="P154" s="224" t="s">
        <v>1472</v>
      </c>
      <c r="Q154" s="213"/>
      <c r="R154" s="213"/>
    </row>
    <row r="155" spans="2:18" ht="12.75" x14ac:dyDescent="0.2">
      <c r="B155" s="278" t="str">
        <f>IF(Tabla1[[#This Row],[Código_Actividad]]="","",CONCATENATE(Tabla1[[#This Row],[POA]],".",Tabla1[[#This Row],[SRS]],".",Tabla1[[#This Row],[AREA]],".",Tabla1[[#This Row],[TIPO]]))</f>
        <v/>
      </c>
      <c r="C155" s="278" t="str">
        <f>IF(Tabla1[[#This Row],[Código_Actividad]]="","",'[3]Formulario PPGR1'!#REF!)</f>
        <v/>
      </c>
      <c r="D155" s="278" t="str">
        <f>IF(Tabla1[[#This Row],[Código_Actividad]]="","",'[3]Formulario PPGR1'!#REF!)</f>
        <v/>
      </c>
      <c r="E155" s="278" t="str">
        <f>IF(Tabla1[[#This Row],[Código_Actividad]]="","",'[3]Formulario PPGR1'!#REF!)</f>
        <v/>
      </c>
      <c r="F155" s="278" t="str">
        <f>IF(Tabla1[[#This Row],[Código_Actividad]]="","",'[3]Formulario PPGR1'!#REF!)</f>
        <v/>
      </c>
      <c r="G155" s="279"/>
      <c r="H155" s="279"/>
      <c r="I155" s="280" t="s">
        <v>914</v>
      </c>
      <c r="J155" s="280" t="s">
        <v>1478</v>
      </c>
      <c r="K155" s="281" t="s">
        <v>1091</v>
      </c>
      <c r="L155" s="279">
        <v>1</v>
      </c>
      <c r="M155" s="282">
        <v>2200</v>
      </c>
      <c r="N155" s="226">
        <f>+Tabla1[[#This Row],[Cantidad de Insumos]]*Tabla1[[#This Row],[Precio Unitario]]</f>
        <v>2200</v>
      </c>
      <c r="O155" s="283" t="s">
        <v>1474</v>
      </c>
      <c r="P155" s="280" t="s">
        <v>1472</v>
      </c>
      <c r="Q155" s="213"/>
      <c r="R155" s="213"/>
    </row>
    <row r="156" spans="2:18" ht="12.75" x14ac:dyDescent="0.2">
      <c r="B156" s="228" t="e">
        <f>IF(Tabla1[[#This Row],[Código_Actividad]]="","",CONCATENATE(Tabla1[[#This Row],[POA]],".",Tabla1[[#This Row],[SRS]],".",Tabla1[[#This Row],[AREA]],".",Tabla1[[#This Row],[TIPO]]))</f>
        <v>#REF!</v>
      </c>
      <c r="C156" s="228" t="e">
        <f>IF(Tabla1[[#This Row],[Código_Actividad]]="","",'[3]Formulario PPGR1'!#REF!)</f>
        <v>#REF!</v>
      </c>
      <c r="D156" s="228" t="e">
        <f>IF(Tabla1[[#This Row],[Código_Actividad]]="","",'[3]Formulario PPGR1'!#REF!)</f>
        <v>#REF!</v>
      </c>
      <c r="E156" s="228" t="e">
        <f>IF(Tabla1[[#This Row],[Código_Actividad]]="","",'[3]Formulario PPGR1'!#REF!)</f>
        <v>#REF!</v>
      </c>
      <c r="F156" s="228" t="e">
        <f>IF(Tabla1[[#This Row],[Código_Actividad]]="","",'[3]Formulario PPGR1'!#REF!)</f>
        <v>#REF!</v>
      </c>
      <c r="G156" s="254" t="s">
        <v>1428</v>
      </c>
      <c r="H156" s="254" t="s">
        <v>1254</v>
      </c>
      <c r="I156" s="224" t="s">
        <v>1475</v>
      </c>
      <c r="J156" s="224" t="s">
        <v>1476</v>
      </c>
      <c r="K156" s="224" t="s">
        <v>1477</v>
      </c>
      <c r="L156" s="223">
        <v>1</v>
      </c>
      <c r="M156" s="225">
        <v>525</v>
      </c>
      <c r="N156" s="226">
        <f>+Tabla1[[#This Row],[Cantidad de Insumos]]*Tabla1[[#This Row],[Precio Unitario]]</f>
        <v>525</v>
      </c>
      <c r="O156" s="227" t="s">
        <v>819</v>
      </c>
      <c r="P156" s="224" t="s">
        <v>1472</v>
      </c>
      <c r="Q156" s="213"/>
      <c r="R156" s="213"/>
    </row>
    <row r="157" spans="2:18" ht="12.75" x14ac:dyDescent="0.2">
      <c r="B157" s="278" t="str">
        <f>IF(Tabla1[[#This Row],[Código_Actividad]]="","",CONCATENATE(Tabla1[[#This Row],[POA]],".",Tabla1[[#This Row],[SRS]],".",Tabla1[[#This Row],[AREA]],".",Tabla1[[#This Row],[TIPO]]))</f>
        <v/>
      </c>
      <c r="C157" s="278" t="str">
        <f>IF(Tabla1[[#This Row],[Código_Actividad]]="","",'[3]Formulario PPGR1'!#REF!)</f>
        <v/>
      </c>
      <c r="D157" s="278" t="str">
        <f>IF(Tabla1[[#This Row],[Código_Actividad]]="","",'[3]Formulario PPGR1'!#REF!)</f>
        <v/>
      </c>
      <c r="E157" s="278" t="str">
        <f>IF(Tabla1[[#This Row],[Código_Actividad]]="","",'[3]Formulario PPGR1'!#REF!)</f>
        <v/>
      </c>
      <c r="F157" s="278" t="str">
        <f>IF(Tabla1[[#This Row],[Código_Actividad]]="","",'[3]Formulario PPGR1'!#REF!)</f>
        <v/>
      </c>
      <c r="G157" s="279"/>
      <c r="H157" s="279"/>
      <c r="I157" s="280" t="s">
        <v>914</v>
      </c>
      <c r="J157" s="280" t="s">
        <v>1478</v>
      </c>
      <c r="K157" s="281" t="s">
        <v>1091</v>
      </c>
      <c r="L157" s="279">
        <v>1</v>
      </c>
      <c r="M157" s="282">
        <v>2200</v>
      </c>
      <c r="N157" s="226">
        <f>+Tabla1[[#This Row],[Cantidad de Insumos]]*Tabla1[[#This Row],[Precio Unitario]]</f>
        <v>2200</v>
      </c>
      <c r="O157" s="283" t="s">
        <v>1474</v>
      </c>
      <c r="P157" s="280" t="s">
        <v>1472</v>
      </c>
      <c r="Q157" s="213"/>
      <c r="R157" s="213"/>
    </row>
    <row r="158" spans="2:18" ht="25.5" x14ac:dyDescent="0.2">
      <c r="B158" s="228" t="e">
        <f>IF(Tabla1[[#This Row],[Código_Actividad]]="","",CONCATENATE(Tabla1[[#This Row],[POA]],".",Tabla1[[#This Row],[SRS]],".",Tabla1[[#This Row],[AREA]],".",Tabla1[[#This Row],[TIPO]]))</f>
        <v>#REF!</v>
      </c>
      <c r="C158" s="228" t="e">
        <f>IF(Tabla1[[#This Row],[Código_Actividad]]="","",'[3]Formulario PPGR1'!#REF!)</f>
        <v>#REF!</v>
      </c>
      <c r="D158" s="228" t="e">
        <f>IF(Tabla1[[#This Row],[Código_Actividad]]="","",'[3]Formulario PPGR1'!#REF!)</f>
        <v>#REF!</v>
      </c>
      <c r="E158" s="228" t="e">
        <f>IF(Tabla1[[#This Row],[Código_Actividad]]="","",'[3]Formulario PPGR1'!#REF!)</f>
        <v>#REF!</v>
      </c>
      <c r="F158" s="228" t="e">
        <f>IF(Tabla1[[#This Row],[Código_Actividad]]="","",'[3]Formulario PPGR1'!#REF!)</f>
        <v>#REF!</v>
      </c>
      <c r="G158" s="254" t="s">
        <v>1429</v>
      </c>
      <c r="H158" s="254" t="s">
        <v>1255</v>
      </c>
      <c r="I158" s="224" t="s">
        <v>1475</v>
      </c>
      <c r="J158" s="224" t="s">
        <v>1476</v>
      </c>
      <c r="K158" s="224" t="s">
        <v>1477</v>
      </c>
      <c r="L158" s="223">
        <v>1</v>
      </c>
      <c r="M158" s="225">
        <v>525</v>
      </c>
      <c r="N158" s="226">
        <f>+Tabla1[[#This Row],[Cantidad de Insumos]]*Tabla1[[#This Row],[Precio Unitario]]</f>
        <v>525</v>
      </c>
      <c r="O158" s="227" t="s">
        <v>819</v>
      </c>
      <c r="P158" s="224" t="s">
        <v>1472</v>
      </c>
      <c r="Q158" s="213"/>
      <c r="R158" s="213"/>
    </row>
    <row r="159" spans="2:18" ht="12.75" x14ac:dyDescent="0.2">
      <c r="B159" s="278" t="str">
        <f>IF(Tabla1[[#This Row],[Código_Actividad]]="","",CONCATENATE(Tabla1[[#This Row],[POA]],".",Tabla1[[#This Row],[SRS]],".",Tabla1[[#This Row],[AREA]],".",Tabla1[[#This Row],[TIPO]]))</f>
        <v/>
      </c>
      <c r="C159" s="278" t="str">
        <f>IF(Tabla1[[#This Row],[Código_Actividad]]="","",'[3]Formulario PPGR1'!#REF!)</f>
        <v/>
      </c>
      <c r="D159" s="278" t="str">
        <f>IF(Tabla1[[#This Row],[Código_Actividad]]="","",'[3]Formulario PPGR1'!#REF!)</f>
        <v/>
      </c>
      <c r="E159" s="278" t="str">
        <f>IF(Tabla1[[#This Row],[Código_Actividad]]="","",'[3]Formulario PPGR1'!#REF!)</f>
        <v/>
      </c>
      <c r="F159" s="278" t="str">
        <f>IF(Tabla1[[#This Row],[Código_Actividad]]="","",'[3]Formulario PPGR1'!#REF!)</f>
        <v/>
      </c>
      <c r="G159" s="279"/>
      <c r="H159" s="279"/>
      <c r="I159" s="280" t="s">
        <v>914</v>
      </c>
      <c r="J159" s="280" t="s">
        <v>1478</v>
      </c>
      <c r="K159" s="281" t="s">
        <v>1091</v>
      </c>
      <c r="L159" s="279">
        <v>1</v>
      </c>
      <c r="M159" s="282">
        <v>2200</v>
      </c>
      <c r="N159" s="226">
        <f>+Tabla1[[#This Row],[Cantidad de Insumos]]*Tabla1[[#This Row],[Precio Unitario]]</f>
        <v>2200</v>
      </c>
      <c r="O159" s="283" t="s">
        <v>1474</v>
      </c>
      <c r="P159" s="280" t="s">
        <v>1472</v>
      </c>
      <c r="Q159" s="213"/>
      <c r="R159" s="213"/>
    </row>
    <row r="160" spans="2:18" ht="25.5" x14ac:dyDescent="0.2">
      <c r="B160" s="228" t="e">
        <f>IF(Tabla1[[#This Row],[Código_Actividad]]="","",CONCATENATE(Tabla1[[#This Row],[POA]],".",Tabla1[[#This Row],[SRS]],".",Tabla1[[#This Row],[AREA]],".",Tabla1[[#This Row],[TIPO]]))</f>
        <v>#REF!</v>
      </c>
      <c r="C160" s="228" t="e">
        <f>IF(Tabla1[[#This Row],[Código_Actividad]]="","",'[3]Formulario PPGR1'!#REF!)</f>
        <v>#REF!</v>
      </c>
      <c r="D160" s="228" t="e">
        <f>IF(Tabla1[[#This Row],[Código_Actividad]]="","",'[3]Formulario PPGR1'!#REF!)</f>
        <v>#REF!</v>
      </c>
      <c r="E160" s="228" t="e">
        <f>IF(Tabla1[[#This Row],[Código_Actividad]]="","",'[3]Formulario PPGR1'!#REF!)</f>
        <v>#REF!</v>
      </c>
      <c r="F160" s="228" t="e">
        <f>IF(Tabla1[[#This Row],[Código_Actividad]]="","",'[3]Formulario PPGR1'!#REF!)</f>
        <v>#REF!</v>
      </c>
      <c r="G160" s="254" t="s">
        <v>1430</v>
      </c>
      <c r="H160" s="254" t="s">
        <v>1256</v>
      </c>
      <c r="I160" s="224" t="s">
        <v>1475</v>
      </c>
      <c r="J160" s="224" t="s">
        <v>1476</v>
      </c>
      <c r="K160" s="224" t="s">
        <v>1477</v>
      </c>
      <c r="L160" s="223">
        <v>1</v>
      </c>
      <c r="M160" s="225">
        <v>525</v>
      </c>
      <c r="N160" s="226">
        <f>+Tabla1[[#This Row],[Cantidad de Insumos]]*Tabla1[[#This Row],[Precio Unitario]]</f>
        <v>525</v>
      </c>
      <c r="O160" s="227" t="s">
        <v>819</v>
      </c>
      <c r="P160" s="224" t="s">
        <v>1472</v>
      </c>
      <c r="Q160" s="213"/>
      <c r="R160" s="213"/>
    </row>
    <row r="161" spans="2:18" ht="12.75" x14ac:dyDescent="0.2">
      <c r="B161" s="278" t="str">
        <f>IF(Tabla1[[#This Row],[Código_Actividad]]="","",CONCATENATE(Tabla1[[#This Row],[POA]],".",Tabla1[[#This Row],[SRS]],".",Tabla1[[#This Row],[AREA]],".",Tabla1[[#This Row],[TIPO]]))</f>
        <v/>
      </c>
      <c r="C161" s="278" t="str">
        <f>IF(Tabla1[[#This Row],[Código_Actividad]]="","",'[3]Formulario PPGR1'!#REF!)</f>
        <v/>
      </c>
      <c r="D161" s="278" t="str">
        <f>IF(Tabla1[[#This Row],[Código_Actividad]]="","",'[3]Formulario PPGR1'!#REF!)</f>
        <v/>
      </c>
      <c r="E161" s="278" t="str">
        <f>IF(Tabla1[[#This Row],[Código_Actividad]]="","",'[3]Formulario PPGR1'!#REF!)</f>
        <v/>
      </c>
      <c r="F161" s="278" t="str">
        <f>IF(Tabla1[[#This Row],[Código_Actividad]]="","",'[3]Formulario PPGR1'!#REF!)</f>
        <v/>
      </c>
      <c r="G161" s="279"/>
      <c r="H161" s="279"/>
      <c r="I161" s="280" t="s">
        <v>914</v>
      </c>
      <c r="J161" s="280" t="s">
        <v>1478</v>
      </c>
      <c r="K161" s="281" t="s">
        <v>1091</v>
      </c>
      <c r="L161" s="279">
        <v>1</v>
      </c>
      <c r="M161" s="282">
        <v>2200</v>
      </c>
      <c r="N161" s="226">
        <f>+Tabla1[[#This Row],[Cantidad de Insumos]]*Tabla1[[#This Row],[Precio Unitario]]</f>
        <v>2200</v>
      </c>
      <c r="O161" s="283" t="s">
        <v>1474</v>
      </c>
      <c r="P161" s="280" t="s">
        <v>1472</v>
      </c>
      <c r="Q161" s="213"/>
      <c r="R161" s="213"/>
    </row>
    <row r="162" spans="2:18" ht="12.75" x14ac:dyDescent="0.2">
      <c r="B162" s="228" t="e">
        <f>IF(Tabla1[[#This Row],[Código_Actividad]]="","",CONCATENATE(Tabla1[[#This Row],[POA]],".",Tabla1[[#This Row],[SRS]],".",Tabla1[[#This Row],[AREA]],".",Tabla1[[#This Row],[TIPO]]))</f>
        <v>#REF!</v>
      </c>
      <c r="C162" s="228" t="e">
        <f>IF(Tabla1[[#This Row],[Código_Actividad]]="","",'[3]Formulario PPGR1'!#REF!)</f>
        <v>#REF!</v>
      </c>
      <c r="D162" s="228" t="e">
        <f>IF(Tabla1[[#This Row],[Código_Actividad]]="","",'[3]Formulario PPGR1'!#REF!)</f>
        <v>#REF!</v>
      </c>
      <c r="E162" s="228" t="e">
        <f>IF(Tabla1[[#This Row],[Código_Actividad]]="","",'[3]Formulario PPGR1'!#REF!)</f>
        <v>#REF!</v>
      </c>
      <c r="F162" s="228" t="e">
        <f>IF(Tabla1[[#This Row],[Código_Actividad]]="","",'[3]Formulario PPGR1'!#REF!)</f>
        <v>#REF!</v>
      </c>
      <c r="G162" s="247" t="s">
        <v>1431</v>
      </c>
      <c r="H162" s="255" t="s">
        <v>1186</v>
      </c>
      <c r="I162" s="224" t="s">
        <v>1475</v>
      </c>
      <c r="J162" s="224" t="s">
        <v>1476</v>
      </c>
      <c r="K162" s="224" t="s">
        <v>1477</v>
      </c>
      <c r="L162" s="223">
        <v>1</v>
      </c>
      <c r="M162" s="225">
        <v>525</v>
      </c>
      <c r="N162" s="226">
        <f>+Tabla1[[#This Row],[Cantidad de Insumos]]*Tabla1[[#This Row],[Precio Unitario]]</f>
        <v>525</v>
      </c>
      <c r="O162" s="227" t="s">
        <v>819</v>
      </c>
      <c r="P162" s="224" t="s">
        <v>1472</v>
      </c>
      <c r="Q162" s="213"/>
      <c r="R162" s="213"/>
    </row>
    <row r="163" spans="2:18" ht="12.75" x14ac:dyDescent="0.2">
      <c r="B163" s="278" t="str">
        <f>IF(Tabla1[[#This Row],[Código_Actividad]]="","",CONCATENATE(Tabla1[[#This Row],[POA]],".",Tabla1[[#This Row],[SRS]],".",Tabla1[[#This Row],[AREA]],".",Tabla1[[#This Row],[TIPO]]))</f>
        <v/>
      </c>
      <c r="C163" s="278" t="str">
        <f>IF(Tabla1[[#This Row],[Código_Actividad]]="","",'[3]Formulario PPGR1'!#REF!)</f>
        <v/>
      </c>
      <c r="D163" s="278" t="str">
        <f>IF(Tabla1[[#This Row],[Código_Actividad]]="","",'[3]Formulario PPGR1'!#REF!)</f>
        <v/>
      </c>
      <c r="E163" s="278" t="str">
        <f>IF(Tabla1[[#This Row],[Código_Actividad]]="","",'[3]Formulario PPGR1'!#REF!)</f>
        <v/>
      </c>
      <c r="F163" s="278" t="str">
        <f>IF(Tabla1[[#This Row],[Código_Actividad]]="","",'[3]Formulario PPGR1'!#REF!)</f>
        <v/>
      </c>
      <c r="G163" s="279"/>
      <c r="H163" s="279"/>
      <c r="I163" s="280" t="s">
        <v>914</v>
      </c>
      <c r="J163" s="280" t="s">
        <v>1478</v>
      </c>
      <c r="K163" s="281" t="s">
        <v>1091</v>
      </c>
      <c r="L163" s="279">
        <v>1</v>
      </c>
      <c r="M163" s="282">
        <v>2200</v>
      </c>
      <c r="N163" s="226">
        <f>+Tabla1[[#This Row],[Cantidad de Insumos]]*Tabla1[[#This Row],[Precio Unitario]]</f>
        <v>2200</v>
      </c>
      <c r="O163" s="283" t="s">
        <v>1474</v>
      </c>
      <c r="P163" s="280" t="s">
        <v>1472</v>
      </c>
      <c r="Q163" s="213"/>
      <c r="R163" s="213"/>
    </row>
    <row r="164" spans="2:18" ht="12.75" x14ac:dyDescent="0.2">
      <c r="B164" s="228" t="e">
        <f>IF(Tabla1[[#This Row],[Código_Actividad]]="","",CONCATENATE(Tabla1[[#This Row],[POA]],".",Tabla1[[#This Row],[SRS]],".",Tabla1[[#This Row],[AREA]],".",Tabla1[[#This Row],[TIPO]]))</f>
        <v>#REF!</v>
      </c>
      <c r="C164" s="228" t="e">
        <f>IF(Tabla1[[#This Row],[Código_Actividad]]="","",'[3]Formulario PPGR1'!#REF!)</f>
        <v>#REF!</v>
      </c>
      <c r="D164" s="228" t="e">
        <f>IF(Tabla1[[#This Row],[Código_Actividad]]="","",'[3]Formulario PPGR1'!#REF!)</f>
        <v>#REF!</v>
      </c>
      <c r="E164" s="228" t="e">
        <f>IF(Tabla1[[#This Row],[Código_Actividad]]="","",'[3]Formulario PPGR1'!#REF!)</f>
        <v>#REF!</v>
      </c>
      <c r="F164" s="228" t="e">
        <f>IF(Tabla1[[#This Row],[Código_Actividad]]="","",'[3]Formulario PPGR1'!#REF!)</f>
        <v>#REF!</v>
      </c>
      <c r="G164" s="247" t="s">
        <v>1432</v>
      </c>
      <c r="H164" s="255" t="s">
        <v>1257</v>
      </c>
      <c r="I164" s="224" t="s">
        <v>1475</v>
      </c>
      <c r="J164" s="224" t="s">
        <v>1476</v>
      </c>
      <c r="K164" s="224" t="s">
        <v>1477</v>
      </c>
      <c r="L164" s="223">
        <v>1</v>
      </c>
      <c r="M164" s="225">
        <v>525</v>
      </c>
      <c r="N164" s="226">
        <f>+Tabla1[[#This Row],[Cantidad de Insumos]]*Tabla1[[#This Row],[Precio Unitario]]</f>
        <v>525</v>
      </c>
      <c r="O164" s="227" t="s">
        <v>819</v>
      </c>
      <c r="P164" s="224" t="s">
        <v>1472</v>
      </c>
      <c r="Q164" s="213"/>
      <c r="R164" s="213"/>
    </row>
    <row r="165" spans="2:18" ht="12.75" x14ac:dyDescent="0.2">
      <c r="B165" s="278" t="str">
        <f>IF(Tabla1[[#This Row],[Código_Actividad]]="","",CONCATENATE(Tabla1[[#This Row],[POA]],".",Tabla1[[#This Row],[SRS]],".",Tabla1[[#This Row],[AREA]],".",Tabla1[[#This Row],[TIPO]]))</f>
        <v/>
      </c>
      <c r="C165" s="278" t="str">
        <f>IF(Tabla1[[#This Row],[Código_Actividad]]="","",'[3]Formulario PPGR1'!#REF!)</f>
        <v/>
      </c>
      <c r="D165" s="278" t="str">
        <f>IF(Tabla1[[#This Row],[Código_Actividad]]="","",'[3]Formulario PPGR1'!#REF!)</f>
        <v/>
      </c>
      <c r="E165" s="278" t="str">
        <f>IF(Tabla1[[#This Row],[Código_Actividad]]="","",'[3]Formulario PPGR1'!#REF!)</f>
        <v/>
      </c>
      <c r="F165" s="278" t="str">
        <f>IF(Tabla1[[#This Row],[Código_Actividad]]="","",'[3]Formulario PPGR1'!#REF!)</f>
        <v/>
      </c>
      <c r="G165" s="279"/>
      <c r="H165" s="279"/>
      <c r="I165" s="280" t="s">
        <v>914</v>
      </c>
      <c r="J165" s="280" t="s">
        <v>1478</v>
      </c>
      <c r="K165" s="281" t="s">
        <v>1091</v>
      </c>
      <c r="L165" s="279">
        <v>1</v>
      </c>
      <c r="M165" s="282">
        <v>2200</v>
      </c>
      <c r="N165" s="226">
        <f>+Tabla1[[#This Row],[Cantidad de Insumos]]*Tabla1[[#This Row],[Precio Unitario]]</f>
        <v>2200</v>
      </c>
      <c r="O165" s="283" t="s">
        <v>1474</v>
      </c>
      <c r="P165" s="280" t="s">
        <v>1472</v>
      </c>
      <c r="Q165" s="213"/>
      <c r="R165" s="213"/>
    </row>
    <row r="166" spans="2:18" ht="12.75" x14ac:dyDescent="0.2">
      <c r="B166" s="228" t="e">
        <f>IF(Tabla1[[#This Row],[Código_Actividad]]="","",CONCATENATE(Tabla1[[#This Row],[POA]],".",Tabla1[[#This Row],[SRS]],".",Tabla1[[#This Row],[AREA]],".",Tabla1[[#This Row],[TIPO]]))</f>
        <v>#REF!</v>
      </c>
      <c r="C166" s="228" t="e">
        <f>IF(Tabla1[[#This Row],[Código_Actividad]]="","",'[3]Formulario PPGR1'!#REF!)</f>
        <v>#REF!</v>
      </c>
      <c r="D166" s="228" t="e">
        <f>IF(Tabla1[[#This Row],[Código_Actividad]]="","",'[3]Formulario PPGR1'!#REF!)</f>
        <v>#REF!</v>
      </c>
      <c r="E166" s="228" t="e">
        <f>IF(Tabla1[[#This Row],[Código_Actividad]]="","",'[3]Formulario PPGR1'!#REF!)</f>
        <v>#REF!</v>
      </c>
      <c r="F166" s="228" t="e">
        <f>IF(Tabla1[[#This Row],[Código_Actividad]]="","",'[3]Formulario PPGR1'!#REF!)</f>
        <v>#REF!</v>
      </c>
      <c r="G166" s="252" t="s">
        <v>1433</v>
      </c>
      <c r="H166" s="254" t="s">
        <v>1258</v>
      </c>
      <c r="I166" s="224" t="s">
        <v>1475</v>
      </c>
      <c r="J166" s="224" t="s">
        <v>1476</v>
      </c>
      <c r="K166" s="224" t="s">
        <v>1477</v>
      </c>
      <c r="L166" s="223">
        <v>1</v>
      </c>
      <c r="M166" s="225">
        <v>525</v>
      </c>
      <c r="N166" s="226">
        <f>+Tabla1[[#This Row],[Cantidad de Insumos]]*Tabla1[[#This Row],[Precio Unitario]]</f>
        <v>525</v>
      </c>
      <c r="O166" s="227" t="s">
        <v>819</v>
      </c>
      <c r="P166" s="224" t="s">
        <v>1472</v>
      </c>
      <c r="Q166" s="213"/>
      <c r="R166" s="213"/>
    </row>
    <row r="167" spans="2:18" ht="12.75" x14ac:dyDescent="0.2">
      <c r="B167" s="278" t="str">
        <f>IF(Tabla1[[#This Row],[Código_Actividad]]="","",CONCATENATE(Tabla1[[#This Row],[POA]],".",Tabla1[[#This Row],[SRS]],".",Tabla1[[#This Row],[AREA]],".",Tabla1[[#This Row],[TIPO]]))</f>
        <v/>
      </c>
      <c r="C167" s="278" t="str">
        <f>IF(Tabla1[[#This Row],[Código_Actividad]]="","",'[3]Formulario PPGR1'!#REF!)</f>
        <v/>
      </c>
      <c r="D167" s="278" t="str">
        <f>IF(Tabla1[[#This Row],[Código_Actividad]]="","",'[3]Formulario PPGR1'!#REF!)</f>
        <v/>
      </c>
      <c r="E167" s="278" t="str">
        <f>IF(Tabla1[[#This Row],[Código_Actividad]]="","",'[3]Formulario PPGR1'!#REF!)</f>
        <v/>
      </c>
      <c r="F167" s="278" t="str">
        <f>IF(Tabla1[[#This Row],[Código_Actividad]]="","",'[3]Formulario PPGR1'!#REF!)</f>
        <v/>
      </c>
      <c r="G167" s="279"/>
      <c r="H167" s="279"/>
      <c r="I167" s="280" t="s">
        <v>914</v>
      </c>
      <c r="J167" s="280" t="s">
        <v>1478</v>
      </c>
      <c r="K167" s="281" t="s">
        <v>1091</v>
      </c>
      <c r="L167" s="279">
        <v>1</v>
      </c>
      <c r="M167" s="282">
        <v>2200</v>
      </c>
      <c r="N167" s="226">
        <f>+Tabla1[[#This Row],[Cantidad de Insumos]]*Tabla1[[#This Row],[Precio Unitario]]</f>
        <v>2200</v>
      </c>
      <c r="O167" s="283" t="s">
        <v>1474</v>
      </c>
      <c r="P167" s="280" t="s">
        <v>1472</v>
      </c>
      <c r="Q167" s="213"/>
      <c r="R167" s="213"/>
    </row>
    <row r="168" spans="2:18" ht="25.5" x14ac:dyDescent="0.2">
      <c r="B168" s="228" t="e">
        <f>IF(Tabla1[[#This Row],[Código_Actividad]]="","",CONCATENATE(Tabla1[[#This Row],[POA]],".",Tabla1[[#This Row],[SRS]],".",Tabla1[[#This Row],[AREA]],".",Tabla1[[#This Row],[TIPO]]))</f>
        <v>#REF!</v>
      </c>
      <c r="C168" s="228" t="e">
        <f>IF(Tabla1[[#This Row],[Código_Actividad]]="","",'[3]Formulario PPGR1'!#REF!)</f>
        <v>#REF!</v>
      </c>
      <c r="D168" s="228" t="e">
        <f>IF(Tabla1[[#This Row],[Código_Actividad]]="","",'[3]Formulario PPGR1'!#REF!)</f>
        <v>#REF!</v>
      </c>
      <c r="E168" s="228" t="e">
        <f>IF(Tabla1[[#This Row],[Código_Actividad]]="","",'[3]Formulario PPGR1'!#REF!)</f>
        <v>#REF!</v>
      </c>
      <c r="F168" s="228" t="e">
        <f>IF(Tabla1[[#This Row],[Código_Actividad]]="","",'[3]Formulario PPGR1'!#REF!)</f>
        <v>#REF!</v>
      </c>
      <c r="G168" s="252" t="s">
        <v>1434</v>
      </c>
      <c r="H168" s="255" t="s">
        <v>1260</v>
      </c>
      <c r="I168" s="224" t="s">
        <v>1475</v>
      </c>
      <c r="J168" s="224" t="s">
        <v>1476</v>
      </c>
      <c r="K168" s="224" t="s">
        <v>1477</v>
      </c>
      <c r="L168" s="223">
        <v>1</v>
      </c>
      <c r="M168" s="225">
        <v>525</v>
      </c>
      <c r="N168" s="226">
        <f>+Tabla1[[#This Row],[Cantidad de Insumos]]*Tabla1[[#This Row],[Precio Unitario]]</f>
        <v>525</v>
      </c>
      <c r="O168" s="227" t="s">
        <v>819</v>
      </c>
      <c r="P168" s="224" t="s">
        <v>1472</v>
      </c>
      <c r="Q168" s="213"/>
      <c r="R168" s="213"/>
    </row>
    <row r="169" spans="2:18" ht="12.75" x14ac:dyDescent="0.2">
      <c r="B169" s="278" t="str">
        <f>IF(Tabla1[[#This Row],[Código_Actividad]]="","",CONCATENATE(Tabla1[[#This Row],[POA]],".",Tabla1[[#This Row],[SRS]],".",Tabla1[[#This Row],[AREA]],".",Tabla1[[#This Row],[TIPO]]))</f>
        <v/>
      </c>
      <c r="C169" s="278" t="str">
        <f>IF(Tabla1[[#This Row],[Código_Actividad]]="","",'[3]Formulario PPGR1'!#REF!)</f>
        <v/>
      </c>
      <c r="D169" s="278" t="str">
        <f>IF(Tabla1[[#This Row],[Código_Actividad]]="","",'[3]Formulario PPGR1'!#REF!)</f>
        <v/>
      </c>
      <c r="E169" s="278" t="str">
        <f>IF(Tabla1[[#This Row],[Código_Actividad]]="","",'[3]Formulario PPGR1'!#REF!)</f>
        <v/>
      </c>
      <c r="F169" s="278" t="str">
        <f>IF(Tabla1[[#This Row],[Código_Actividad]]="","",'[3]Formulario PPGR1'!#REF!)</f>
        <v/>
      </c>
      <c r="G169" s="279"/>
      <c r="H169" s="279"/>
      <c r="I169" s="280" t="s">
        <v>914</v>
      </c>
      <c r="J169" s="280" t="s">
        <v>1478</v>
      </c>
      <c r="K169" s="281" t="s">
        <v>1091</v>
      </c>
      <c r="L169" s="279">
        <v>1</v>
      </c>
      <c r="M169" s="282">
        <v>2200</v>
      </c>
      <c r="N169" s="226">
        <f>+Tabla1[[#This Row],[Cantidad de Insumos]]*Tabla1[[#This Row],[Precio Unitario]]</f>
        <v>2200</v>
      </c>
      <c r="O169" s="283" t="s">
        <v>1474</v>
      </c>
      <c r="P169" s="280" t="s">
        <v>1472</v>
      </c>
      <c r="Q169" s="213"/>
      <c r="R169" s="213"/>
    </row>
    <row r="170" spans="2:18" ht="25.5" x14ac:dyDescent="0.2">
      <c r="B170" s="228" t="e">
        <f>IF(Tabla1[[#This Row],[Código_Actividad]]="","",CONCATENATE(Tabla1[[#This Row],[POA]],".",Tabla1[[#This Row],[SRS]],".",Tabla1[[#This Row],[AREA]],".",Tabla1[[#This Row],[TIPO]]))</f>
        <v>#REF!</v>
      </c>
      <c r="C170" s="228" t="e">
        <f>IF(Tabla1[[#This Row],[Código_Actividad]]="","",'[3]Formulario PPGR1'!#REF!)</f>
        <v>#REF!</v>
      </c>
      <c r="D170" s="228" t="e">
        <f>IF(Tabla1[[#This Row],[Código_Actividad]]="","",'[3]Formulario PPGR1'!#REF!)</f>
        <v>#REF!</v>
      </c>
      <c r="E170" s="228" t="e">
        <f>IF(Tabla1[[#This Row],[Código_Actividad]]="","",'[3]Formulario PPGR1'!#REF!)</f>
        <v>#REF!</v>
      </c>
      <c r="F170" s="228" t="e">
        <f>IF(Tabla1[[#This Row],[Código_Actividad]]="","",'[3]Formulario PPGR1'!#REF!)</f>
        <v>#REF!</v>
      </c>
      <c r="G170" s="252" t="s">
        <v>1435</v>
      </c>
      <c r="H170" s="254" t="s">
        <v>1262</v>
      </c>
      <c r="I170" s="224" t="s">
        <v>1475</v>
      </c>
      <c r="J170" s="224" t="s">
        <v>1476</v>
      </c>
      <c r="K170" s="224" t="s">
        <v>1477</v>
      </c>
      <c r="L170" s="223">
        <v>1</v>
      </c>
      <c r="M170" s="225">
        <v>525</v>
      </c>
      <c r="N170" s="226">
        <f>+Tabla1[[#This Row],[Cantidad de Insumos]]*Tabla1[[#This Row],[Precio Unitario]]</f>
        <v>525</v>
      </c>
      <c r="O170" s="227" t="s">
        <v>819</v>
      </c>
      <c r="P170" s="224" t="s">
        <v>1472</v>
      </c>
      <c r="Q170" s="213"/>
      <c r="R170" s="213"/>
    </row>
    <row r="171" spans="2:18" ht="12.75" x14ac:dyDescent="0.2">
      <c r="B171" s="278" t="str">
        <f>IF(Tabla1[[#This Row],[Código_Actividad]]="","",CONCATENATE(Tabla1[[#This Row],[POA]],".",Tabla1[[#This Row],[SRS]],".",Tabla1[[#This Row],[AREA]],".",Tabla1[[#This Row],[TIPO]]))</f>
        <v/>
      </c>
      <c r="C171" s="278" t="str">
        <f>IF(Tabla1[[#This Row],[Código_Actividad]]="","",'[3]Formulario PPGR1'!#REF!)</f>
        <v/>
      </c>
      <c r="D171" s="278" t="str">
        <f>IF(Tabla1[[#This Row],[Código_Actividad]]="","",'[3]Formulario PPGR1'!#REF!)</f>
        <v/>
      </c>
      <c r="E171" s="278" t="str">
        <f>IF(Tabla1[[#This Row],[Código_Actividad]]="","",'[3]Formulario PPGR1'!#REF!)</f>
        <v/>
      </c>
      <c r="F171" s="278" t="str">
        <f>IF(Tabla1[[#This Row],[Código_Actividad]]="","",'[3]Formulario PPGR1'!#REF!)</f>
        <v/>
      </c>
      <c r="G171" s="279"/>
      <c r="H171" s="279"/>
      <c r="I171" s="280" t="s">
        <v>914</v>
      </c>
      <c r="J171" s="280" t="s">
        <v>1478</v>
      </c>
      <c r="K171" s="281" t="s">
        <v>1091</v>
      </c>
      <c r="L171" s="279">
        <v>1</v>
      </c>
      <c r="M171" s="282">
        <v>2200</v>
      </c>
      <c r="N171" s="226">
        <f>+Tabla1[[#This Row],[Cantidad de Insumos]]*Tabla1[[#This Row],[Precio Unitario]]</f>
        <v>2200</v>
      </c>
      <c r="O171" s="283" t="s">
        <v>1474</v>
      </c>
      <c r="P171" s="280" t="s">
        <v>1472</v>
      </c>
      <c r="Q171" s="213"/>
      <c r="R171" s="213"/>
    </row>
    <row r="172" spans="2:18" ht="51" x14ac:dyDescent="0.2">
      <c r="B172" s="228" t="e">
        <f>IF(Tabla1[[#This Row],[Código_Actividad]]="","",CONCATENATE(Tabla1[[#This Row],[POA]],".",Tabla1[[#This Row],[SRS]],".",Tabla1[[#This Row],[AREA]],".",Tabla1[[#This Row],[TIPO]]))</f>
        <v>#REF!</v>
      </c>
      <c r="C172" s="228" t="e">
        <f>IF(Tabla1[[#This Row],[Código_Actividad]]="","",'[3]Formulario PPGR1'!#REF!)</f>
        <v>#REF!</v>
      </c>
      <c r="D172" s="228" t="e">
        <f>IF(Tabla1[[#This Row],[Código_Actividad]]="","",'[3]Formulario PPGR1'!#REF!)</f>
        <v>#REF!</v>
      </c>
      <c r="E172" s="228" t="e">
        <f>IF(Tabla1[[#This Row],[Código_Actividad]]="","",'[3]Formulario PPGR1'!#REF!)</f>
        <v>#REF!</v>
      </c>
      <c r="F172" s="228" t="e">
        <f>IF(Tabla1[[#This Row],[Código_Actividad]]="","",'[3]Formulario PPGR1'!#REF!)</f>
        <v>#REF!</v>
      </c>
      <c r="G172" s="252" t="s">
        <v>1436</v>
      </c>
      <c r="H172" s="255" t="s">
        <v>1263</v>
      </c>
      <c r="I172" s="224" t="s">
        <v>170</v>
      </c>
      <c r="J172" s="224" t="s">
        <v>1480</v>
      </c>
      <c r="K172" s="224" t="s">
        <v>1091</v>
      </c>
      <c r="L172" s="223">
        <v>20</v>
      </c>
      <c r="M172" s="225">
        <v>20</v>
      </c>
      <c r="N172" s="226">
        <f>+Tabla1[[#This Row],[Cantidad de Insumos]]*Tabla1[[#This Row],[Precio Unitario]]</f>
        <v>400</v>
      </c>
      <c r="O172" s="227" t="s">
        <v>476</v>
      </c>
      <c r="P172" s="224" t="s">
        <v>1472</v>
      </c>
      <c r="Q172" s="213"/>
      <c r="R172" s="213"/>
    </row>
    <row r="173" spans="2:18" ht="12.75" x14ac:dyDescent="0.2">
      <c r="B173" s="278" t="str">
        <f>IF(Tabla1[[#This Row],[Código_Actividad]]="","",CONCATENATE(Tabla1[[#This Row],[POA]],".",Tabla1[[#This Row],[SRS]],".",Tabla1[[#This Row],[AREA]],".",Tabla1[[#This Row],[TIPO]]))</f>
        <v/>
      </c>
      <c r="C173" s="278" t="str">
        <f>IF(Tabla1[[#This Row],[Código_Actividad]]="","",'[3]Formulario PPGR1'!#REF!)</f>
        <v/>
      </c>
      <c r="D173" s="278" t="str">
        <f>IF(Tabla1[[#This Row],[Código_Actividad]]="","",'[3]Formulario PPGR1'!#REF!)</f>
        <v/>
      </c>
      <c r="E173" s="278" t="str">
        <f>IF(Tabla1[[#This Row],[Código_Actividad]]="","",'[3]Formulario PPGR1'!#REF!)</f>
        <v/>
      </c>
      <c r="F173" s="278" t="str">
        <f>IF(Tabla1[[#This Row],[Código_Actividad]]="","",'[3]Formulario PPGR1'!#REF!)</f>
        <v/>
      </c>
      <c r="G173" s="279"/>
      <c r="H173" s="279"/>
      <c r="I173" s="280" t="s">
        <v>1475</v>
      </c>
      <c r="J173" s="280" t="s">
        <v>1476</v>
      </c>
      <c r="K173" s="281" t="s">
        <v>1477</v>
      </c>
      <c r="L173" s="279">
        <v>1</v>
      </c>
      <c r="M173" s="282">
        <v>525</v>
      </c>
      <c r="N173" s="226">
        <f>+Tabla1[[#This Row],[Cantidad de Insumos]]*Tabla1[[#This Row],[Precio Unitario]]</f>
        <v>525</v>
      </c>
      <c r="O173" s="283" t="s">
        <v>819</v>
      </c>
      <c r="P173" s="280" t="s">
        <v>1472</v>
      </c>
      <c r="Q173" s="213"/>
      <c r="R173" s="213"/>
    </row>
    <row r="174" spans="2:18" ht="12.75" x14ac:dyDescent="0.2">
      <c r="B174" s="278" t="str">
        <f>IF(Tabla1[[#This Row],[Código_Actividad]]="","",CONCATENATE(Tabla1[[#This Row],[POA]],".",Tabla1[[#This Row],[SRS]],".",Tabla1[[#This Row],[AREA]],".",Tabla1[[#This Row],[TIPO]]))</f>
        <v/>
      </c>
      <c r="C174" s="278" t="str">
        <f>IF(Tabla1[[#This Row],[Código_Actividad]]="","",'[3]Formulario PPGR1'!#REF!)</f>
        <v/>
      </c>
      <c r="D174" s="278" t="str">
        <f>IF(Tabla1[[#This Row],[Código_Actividad]]="","",'[3]Formulario PPGR1'!#REF!)</f>
        <v/>
      </c>
      <c r="E174" s="278" t="str">
        <f>IF(Tabla1[[#This Row],[Código_Actividad]]="","",'[3]Formulario PPGR1'!#REF!)</f>
        <v/>
      </c>
      <c r="F174" s="278" t="str">
        <f>IF(Tabla1[[#This Row],[Código_Actividad]]="","",'[3]Formulario PPGR1'!#REF!)</f>
        <v/>
      </c>
      <c r="G174" s="279"/>
      <c r="H174" s="279"/>
      <c r="I174" s="280" t="s">
        <v>914</v>
      </c>
      <c r="J174" s="280" t="s">
        <v>1478</v>
      </c>
      <c r="K174" s="281" t="s">
        <v>1091</v>
      </c>
      <c r="L174" s="279">
        <v>1</v>
      </c>
      <c r="M174" s="282">
        <v>2200</v>
      </c>
      <c r="N174" s="226">
        <f>+Tabla1[[#This Row],[Cantidad de Insumos]]*Tabla1[[#This Row],[Precio Unitario]]</f>
        <v>2200</v>
      </c>
      <c r="O174" s="283" t="s">
        <v>1474</v>
      </c>
      <c r="P174" s="280" t="s">
        <v>1472</v>
      </c>
      <c r="Q174" s="213"/>
      <c r="R174" s="213"/>
    </row>
    <row r="175" spans="2:18" ht="63.75" x14ac:dyDescent="0.2">
      <c r="B175" s="228" t="e">
        <f>IF(Tabla1[[#This Row],[Código_Actividad]]="","",CONCATENATE(Tabla1[[#This Row],[POA]],".",Tabla1[[#This Row],[SRS]],".",Tabla1[[#This Row],[AREA]],".",Tabla1[[#This Row],[TIPO]]))</f>
        <v>#REF!</v>
      </c>
      <c r="C175" s="228" t="e">
        <f>IF(Tabla1[[#This Row],[Código_Actividad]]="","",'[3]Formulario PPGR1'!#REF!)</f>
        <v>#REF!</v>
      </c>
      <c r="D175" s="228" t="e">
        <f>IF(Tabla1[[#This Row],[Código_Actividad]]="","",'[3]Formulario PPGR1'!#REF!)</f>
        <v>#REF!</v>
      </c>
      <c r="E175" s="228" t="e">
        <f>IF(Tabla1[[#This Row],[Código_Actividad]]="","",'[3]Formulario PPGR1'!#REF!)</f>
        <v>#REF!</v>
      </c>
      <c r="F175" s="228" t="e">
        <f>IF(Tabla1[[#This Row],[Código_Actividad]]="","",'[3]Formulario PPGR1'!#REF!)</f>
        <v>#REF!</v>
      </c>
      <c r="G175" s="254" t="s">
        <v>1437</v>
      </c>
      <c r="H175" s="254" t="s">
        <v>1264</v>
      </c>
      <c r="I175" s="224" t="s">
        <v>170</v>
      </c>
      <c r="J175" s="224" t="s">
        <v>1480</v>
      </c>
      <c r="K175" s="224" t="s">
        <v>1091</v>
      </c>
      <c r="L175" s="223">
        <v>20</v>
      </c>
      <c r="M175" s="225">
        <v>20</v>
      </c>
      <c r="N175" s="226">
        <f>+Tabla1[[#This Row],[Cantidad de Insumos]]*Tabla1[[#This Row],[Precio Unitario]]</f>
        <v>400</v>
      </c>
      <c r="O175" s="227" t="s">
        <v>476</v>
      </c>
      <c r="P175" s="224" t="s">
        <v>1472</v>
      </c>
      <c r="Q175" s="213"/>
      <c r="R175" s="213"/>
    </row>
    <row r="176" spans="2:18" ht="12.75" x14ac:dyDescent="0.2">
      <c r="B176" s="278" t="str">
        <f>IF(Tabla1[[#This Row],[Código_Actividad]]="","",CONCATENATE(Tabla1[[#This Row],[POA]],".",Tabla1[[#This Row],[SRS]],".",Tabla1[[#This Row],[AREA]],".",Tabla1[[#This Row],[TIPO]]))</f>
        <v/>
      </c>
      <c r="C176" s="278" t="str">
        <f>IF(Tabla1[[#This Row],[Código_Actividad]]="","",'[3]Formulario PPGR1'!#REF!)</f>
        <v/>
      </c>
      <c r="D176" s="278" t="str">
        <f>IF(Tabla1[[#This Row],[Código_Actividad]]="","",'[3]Formulario PPGR1'!#REF!)</f>
        <v/>
      </c>
      <c r="E176" s="278" t="str">
        <f>IF(Tabla1[[#This Row],[Código_Actividad]]="","",'[3]Formulario PPGR1'!#REF!)</f>
        <v/>
      </c>
      <c r="F176" s="278" t="str">
        <f>IF(Tabla1[[#This Row],[Código_Actividad]]="","",'[3]Formulario PPGR1'!#REF!)</f>
        <v/>
      </c>
      <c r="G176" s="279"/>
      <c r="H176" s="279"/>
      <c r="I176" s="280" t="s">
        <v>1475</v>
      </c>
      <c r="J176" s="280" t="s">
        <v>1476</v>
      </c>
      <c r="K176" s="281" t="s">
        <v>1477</v>
      </c>
      <c r="L176" s="279">
        <v>1</v>
      </c>
      <c r="M176" s="282">
        <v>525</v>
      </c>
      <c r="N176" s="226">
        <f>+Tabla1[[#This Row],[Cantidad de Insumos]]*Tabla1[[#This Row],[Precio Unitario]]</f>
        <v>525</v>
      </c>
      <c r="O176" s="283" t="s">
        <v>819</v>
      </c>
      <c r="P176" s="280" t="s">
        <v>1472</v>
      </c>
      <c r="Q176" s="213"/>
      <c r="R176" s="213"/>
    </row>
    <row r="177" spans="2:18" ht="12.75" x14ac:dyDescent="0.2">
      <c r="B177" s="278" t="str">
        <f>IF(Tabla1[[#This Row],[Código_Actividad]]="","",CONCATENATE(Tabla1[[#This Row],[POA]],".",Tabla1[[#This Row],[SRS]],".",Tabla1[[#This Row],[AREA]],".",Tabla1[[#This Row],[TIPO]]))</f>
        <v/>
      </c>
      <c r="C177" s="278" t="str">
        <f>IF(Tabla1[[#This Row],[Código_Actividad]]="","",'[3]Formulario PPGR1'!#REF!)</f>
        <v/>
      </c>
      <c r="D177" s="278" t="str">
        <f>IF(Tabla1[[#This Row],[Código_Actividad]]="","",'[3]Formulario PPGR1'!#REF!)</f>
        <v/>
      </c>
      <c r="E177" s="278" t="str">
        <f>IF(Tabla1[[#This Row],[Código_Actividad]]="","",'[3]Formulario PPGR1'!#REF!)</f>
        <v/>
      </c>
      <c r="F177" s="278" t="str">
        <f>IF(Tabla1[[#This Row],[Código_Actividad]]="","",'[3]Formulario PPGR1'!#REF!)</f>
        <v/>
      </c>
      <c r="G177" s="279"/>
      <c r="H177" s="279"/>
      <c r="I177" s="280" t="s">
        <v>914</v>
      </c>
      <c r="J177" s="280" t="s">
        <v>1478</v>
      </c>
      <c r="K177" s="281" t="s">
        <v>1091</v>
      </c>
      <c r="L177" s="279">
        <v>1</v>
      </c>
      <c r="M177" s="282">
        <v>2200</v>
      </c>
      <c r="N177" s="226">
        <f>+Tabla1[[#This Row],[Cantidad de Insumos]]*Tabla1[[#This Row],[Precio Unitario]]</f>
        <v>2200</v>
      </c>
      <c r="O177" s="283" t="s">
        <v>1474</v>
      </c>
      <c r="P177" s="280" t="s">
        <v>1472</v>
      </c>
      <c r="Q177" s="213"/>
      <c r="R177" s="213"/>
    </row>
    <row r="178" spans="2:18" ht="12.75" x14ac:dyDescent="0.2">
      <c r="B178" s="228" t="e">
        <f>IF(Tabla1[[#This Row],[Código_Actividad]]="","",CONCATENATE(Tabla1[[#This Row],[POA]],".",Tabla1[[#This Row],[SRS]],".",Tabla1[[#This Row],[AREA]],".",Tabla1[[#This Row],[TIPO]]))</f>
        <v>#REF!</v>
      </c>
      <c r="C178" s="228" t="e">
        <f>IF(Tabla1[[#This Row],[Código_Actividad]]="","",'[3]Formulario PPGR1'!#REF!)</f>
        <v>#REF!</v>
      </c>
      <c r="D178" s="228" t="e">
        <f>IF(Tabla1[[#This Row],[Código_Actividad]]="","",'[3]Formulario PPGR1'!#REF!)</f>
        <v>#REF!</v>
      </c>
      <c r="E178" s="228" t="e">
        <f>IF(Tabla1[[#This Row],[Código_Actividad]]="","",'[3]Formulario PPGR1'!#REF!)</f>
        <v>#REF!</v>
      </c>
      <c r="F178" s="228" t="e">
        <f>IF(Tabla1[[#This Row],[Código_Actividad]]="","",'[3]Formulario PPGR1'!#REF!)</f>
        <v>#REF!</v>
      </c>
      <c r="G178" s="254" t="s">
        <v>1438</v>
      </c>
      <c r="H178" s="255" t="s">
        <v>1169</v>
      </c>
      <c r="I178" s="224" t="s">
        <v>627</v>
      </c>
      <c r="J178" s="224" t="s">
        <v>1481</v>
      </c>
      <c r="K178" s="224" t="s">
        <v>1091</v>
      </c>
      <c r="L178" s="223">
        <v>4</v>
      </c>
      <c r="M178" s="225">
        <v>6900</v>
      </c>
      <c r="N178" s="226">
        <v>27600</v>
      </c>
      <c r="O178" s="227" t="s">
        <v>476</v>
      </c>
      <c r="P178" s="224" t="s">
        <v>1472</v>
      </c>
      <c r="Q178" s="213"/>
      <c r="R178" s="213"/>
    </row>
    <row r="179" spans="2:18" ht="12.75" x14ac:dyDescent="0.2">
      <c r="B179" s="278" t="str">
        <f>IF(Tabla1[[#This Row],[Código_Actividad]]="","",CONCATENATE(Tabla1[[#This Row],[POA]],".",Tabla1[[#This Row],[SRS]],".",Tabla1[[#This Row],[AREA]],".",Tabla1[[#This Row],[TIPO]]))</f>
        <v/>
      </c>
      <c r="C179" s="278" t="str">
        <f>IF(Tabla1[[#This Row],[Código_Actividad]]="","",'[3]Formulario PPGR1'!#REF!)</f>
        <v/>
      </c>
      <c r="D179" s="278" t="str">
        <f>IF(Tabla1[[#This Row],[Código_Actividad]]="","",'[3]Formulario PPGR1'!#REF!)</f>
        <v/>
      </c>
      <c r="E179" s="278" t="str">
        <f>IF(Tabla1[[#This Row],[Código_Actividad]]="","",'[3]Formulario PPGR1'!#REF!)</f>
        <v/>
      </c>
      <c r="F179" s="278" t="str">
        <f>IF(Tabla1[[#This Row],[Código_Actividad]]="","",'[3]Formulario PPGR1'!#REF!)</f>
        <v/>
      </c>
      <c r="G179" s="279"/>
      <c r="H179" s="279"/>
      <c r="I179" s="280" t="s">
        <v>170</v>
      </c>
      <c r="J179" s="280" t="s">
        <v>1479</v>
      </c>
      <c r="K179" s="281" t="s">
        <v>1091</v>
      </c>
      <c r="L179" s="279">
        <v>1</v>
      </c>
      <c r="M179" s="282">
        <v>4400</v>
      </c>
      <c r="N179" s="282">
        <v>4400</v>
      </c>
      <c r="O179" s="283" t="s">
        <v>476</v>
      </c>
      <c r="P179" s="280" t="s">
        <v>1472</v>
      </c>
      <c r="Q179" s="213"/>
      <c r="R179" s="213"/>
    </row>
    <row r="180" spans="2:18" ht="12.75" x14ac:dyDescent="0.2">
      <c r="B180" s="228" t="e">
        <f>IF(Tabla1[[#This Row],[Código_Actividad]]="","",CONCATENATE(Tabla1[[#This Row],[POA]],".",Tabla1[[#This Row],[SRS]],".",Tabla1[[#This Row],[AREA]],".",Tabla1[[#This Row],[TIPO]]))</f>
        <v>#REF!</v>
      </c>
      <c r="C180" s="228" t="e">
        <f>IF(Tabla1[[#This Row],[Código_Actividad]]="","",'[3]Formulario PPGR1'!#REF!)</f>
        <v>#REF!</v>
      </c>
      <c r="D180" s="228" t="e">
        <f>IF(Tabla1[[#This Row],[Código_Actividad]]="","",'[3]Formulario PPGR1'!#REF!)</f>
        <v>#REF!</v>
      </c>
      <c r="E180" s="228" t="e">
        <f>IF(Tabla1[[#This Row],[Código_Actividad]]="","",'[3]Formulario PPGR1'!#REF!)</f>
        <v>#REF!</v>
      </c>
      <c r="F180" s="228" t="e">
        <f>IF(Tabla1[[#This Row],[Código_Actividad]]="","",'[3]Formulario PPGR1'!#REF!)</f>
        <v>#REF!</v>
      </c>
      <c r="G180" s="254" t="s">
        <v>1439</v>
      </c>
      <c r="H180" s="254" t="s">
        <v>1170</v>
      </c>
      <c r="I180" s="224" t="s">
        <v>627</v>
      </c>
      <c r="J180" s="224" t="s">
        <v>1482</v>
      </c>
      <c r="K180" s="224" t="s">
        <v>1091</v>
      </c>
      <c r="L180" s="223">
        <v>4</v>
      </c>
      <c r="M180" s="225">
        <v>6900</v>
      </c>
      <c r="N180" s="226">
        <v>27600</v>
      </c>
      <c r="O180" s="227" t="s">
        <v>476</v>
      </c>
      <c r="P180" s="224" t="s">
        <v>1472</v>
      </c>
      <c r="Q180" s="213"/>
      <c r="R180" s="213"/>
    </row>
    <row r="181" spans="2:18" ht="12.75" x14ac:dyDescent="0.2">
      <c r="B181" s="278" t="str">
        <f>IF(Tabla1[[#This Row],[Código_Actividad]]="","",CONCATENATE(Tabla1[[#This Row],[POA]],".",Tabla1[[#This Row],[SRS]],".",Tabla1[[#This Row],[AREA]],".",Tabla1[[#This Row],[TIPO]]))</f>
        <v/>
      </c>
      <c r="C181" s="278" t="str">
        <f>IF(Tabla1[[#This Row],[Código_Actividad]]="","",'[3]Formulario PPGR1'!#REF!)</f>
        <v/>
      </c>
      <c r="D181" s="278" t="str">
        <f>IF(Tabla1[[#This Row],[Código_Actividad]]="","",'[3]Formulario PPGR1'!#REF!)</f>
        <v/>
      </c>
      <c r="E181" s="278" t="str">
        <f>IF(Tabla1[[#This Row],[Código_Actividad]]="","",'[3]Formulario PPGR1'!#REF!)</f>
        <v/>
      </c>
      <c r="F181" s="278" t="str">
        <f>IF(Tabla1[[#This Row],[Código_Actividad]]="","",'[3]Formulario PPGR1'!#REF!)</f>
        <v/>
      </c>
      <c r="G181" s="279"/>
      <c r="H181" s="279"/>
      <c r="I181" s="280" t="s">
        <v>170</v>
      </c>
      <c r="J181" s="280" t="s">
        <v>1479</v>
      </c>
      <c r="K181" s="281" t="s">
        <v>1091</v>
      </c>
      <c r="L181" s="279">
        <v>1</v>
      </c>
      <c r="M181" s="282">
        <v>4400</v>
      </c>
      <c r="N181" s="282">
        <v>4400</v>
      </c>
      <c r="O181" s="283" t="s">
        <v>476</v>
      </c>
      <c r="P181" s="280" t="s">
        <v>1472</v>
      </c>
      <c r="Q181" s="213"/>
      <c r="R181" s="213"/>
    </row>
    <row r="182" spans="2:18" ht="12.75" x14ac:dyDescent="0.2">
      <c r="B182" s="228" t="e">
        <f>IF(Tabla1[[#This Row],[Código_Actividad]]="","",CONCATENATE(Tabla1[[#This Row],[POA]],".",Tabla1[[#This Row],[SRS]],".",Tabla1[[#This Row],[AREA]],".",Tabla1[[#This Row],[TIPO]]))</f>
        <v>#REF!</v>
      </c>
      <c r="C182" s="228" t="e">
        <f>IF(Tabla1[[#This Row],[Código_Actividad]]="","",'[3]Formulario PPGR1'!#REF!)</f>
        <v>#REF!</v>
      </c>
      <c r="D182" s="228" t="e">
        <f>IF(Tabla1[[#This Row],[Código_Actividad]]="","",'[3]Formulario PPGR1'!#REF!)</f>
        <v>#REF!</v>
      </c>
      <c r="E182" s="228" t="e">
        <f>IF(Tabla1[[#This Row],[Código_Actividad]]="","",'[3]Formulario PPGR1'!#REF!)</f>
        <v>#REF!</v>
      </c>
      <c r="F182" s="228" t="e">
        <f>IF(Tabla1[[#This Row],[Código_Actividad]]="","",'[3]Formulario PPGR1'!#REF!)</f>
        <v>#REF!</v>
      </c>
      <c r="G182" s="247" t="s">
        <v>1440</v>
      </c>
      <c r="H182" s="255" t="s">
        <v>1171</v>
      </c>
      <c r="I182" s="224" t="s">
        <v>1475</v>
      </c>
      <c r="J182" s="224" t="s">
        <v>1476</v>
      </c>
      <c r="K182" s="224" t="s">
        <v>1477</v>
      </c>
      <c r="L182" s="223">
        <v>1</v>
      </c>
      <c r="M182" s="225">
        <v>525</v>
      </c>
      <c r="N182" s="226">
        <f>+Tabla1[[#This Row],[Cantidad de Insumos]]*Tabla1[[#This Row],[Precio Unitario]]</f>
        <v>525</v>
      </c>
      <c r="O182" s="227" t="s">
        <v>819</v>
      </c>
      <c r="P182" s="224" t="s">
        <v>1472</v>
      </c>
      <c r="Q182" s="213"/>
      <c r="R182" s="213"/>
    </row>
    <row r="183" spans="2:18" ht="12.75" x14ac:dyDescent="0.2">
      <c r="B183" s="278" t="str">
        <f>IF(Tabla1[[#This Row],[Código_Actividad]]="","",CONCATENATE(Tabla1[[#This Row],[POA]],".",Tabla1[[#This Row],[SRS]],".",Tabla1[[#This Row],[AREA]],".",Tabla1[[#This Row],[TIPO]]))</f>
        <v/>
      </c>
      <c r="C183" s="278" t="str">
        <f>IF(Tabla1[[#This Row],[Código_Actividad]]="","",'[3]Formulario PPGR1'!#REF!)</f>
        <v/>
      </c>
      <c r="D183" s="278" t="str">
        <f>IF(Tabla1[[#This Row],[Código_Actividad]]="","",'[3]Formulario PPGR1'!#REF!)</f>
        <v/>
      </c>
      <c r="E183" s="278" t="str">
        <f>IF(Tabla1[[#This Row],[Código_Actividad]]="","",'[3]Formulario PPGR1'!#REF!)</f>
        <v/>
      </c>
      <c r="F183" s="278" t="str">
        <f>IF(Tabla1[[#This Row],[Código_Actividad]]="","",'[3]Formulario PPGR1'!#REF!)</f>
        <v/>
      </c>
      <c r="G183" s="279"/>
      <c r="H183" s="279"/>
      <c r="I183" s="280" t="s">
        <v>914</v>
      </c>
      <c r="J183" s="280" t="s">
        <v>1478</v>
      </c>
      <c r="K183" s="281" t="s">
        <v>1091</v>
      </c>
      <c r="L183" s="279">
        <v>1</v>
      </c>
      <c r="M183" s="282">
        <v>2200</v>
      </c>
      <c r="N183" s="226">
        <f>+Tabla1[[#This Row],[Cantidad de Insumos]]*Tabla1[[#This Row],[Precio Unitario]]</f>
        <v>2200</v>
      </c>
      <c r="O183" s="283" t="s">
        <v>1474</v>
      </c>
      <c r="P183" s="280" t="s">
        <v>1472</v>
      </c>
      <c r="Q183" s="213"/>
      <c r="R183" s="213"/>
    </row>
    <row r="184" spans="2:18" ht="25.5" x14ac:dyDescent="0.2">
      <c r="B184" s="228" t="e">
        <f>IF(Tabla1[[#This Row],[Código_Actividad]]="","",CONCATENATE(Tabla1[[#This Row],[POA]],".",Tabla1[[#This Row],[SRS]],".",Tabla1[[#This Row],[AREA]],".",Tabla1[[#This Row],[TIPO]]))</f>
        <v>#REF!</v>
      </c>
      <c r="C184" s="228" t="e">
        <f>IF(Tabla1[[#This Row],[Código_Actividad]]="","",'[3]Formulario PPGR1'!#REF!)</f>
        <v>#REF!</v>
      </c>
      <c r="D184" s="228" t="e">
        <f>IF(Tabla1[[#This Row],[Código_Actividad]]="","",'[3]Formulario PPGR1'!#REF!)</f>
        <v>#REF!</v>
      </c>
      <c r="E184" s="228" t="e">
        <f>IF(Tabla1[[#This Row],[Código_Actividad]]="","",'[3]Formulario PPGR1'!#REF!)</f>
        <v>#REF!</v>
      </c>
      <c r="F184" s="228" t="e">
        <f>IF(Tabla1[[#This Row],[Código_Actividad]]="","",'[3]Formulario PPGR1'!#REF!)</f>
        <v>#REF!</v>
      </c>
      <c r="G184" s="247" t="s">
        <v>1441</v>
      </c>
      <c r="H184" s="254" t="s">
        <v>1267</v>
      </c>
      <c r="I184" s="224" t="s">
        <v>1475</v>
      </c>
      <c r="J184" s="224" t="s">
        <v>1476</v>
      </c>
      <c r="K184" s="224" t="s">
        <v>1477</v>
      </c>
      <c r="L184" s="223">
        <v>1</v>
      </c>
      <c r="M184" s="225">
        <v>525</v>
      </c>
      <c r="N184" s="226">
        <f>+Tabla1[[#This Row],[Cantidad de Insumos]]*Tabla1[[#This Row],[Precio Unitario]]</f>
        <v>525</v>
      </c>
      <c r="O184" s="227" t="s">
        <v>819</v>
      </c>
      <c r="P184" s="224" t="s">
        <v>1472</v>
      </c>
      <c r="Q184" s="213"/>
      <c r="R184" s="213"/>
    </row>
    <row r="185" spans="2:18" ht="12.75" x14ac:dyDescent="0.2">
      <c r="B185" s="278" t="str">
        <f>IF(Tabla1[[#This Row],[Código_Actividad]]="","",CONCATENATE(Tabla1[[#This Row],[POA]],".",Tabla1[[#This Row],[SRS]],".",Tabla1[[#This Row],[AREA]],".",Tabla1[[#This Row],[TIPO]]))</f>
        <v/>
      </c>
      <c r="C185" s="278" t="str">
        <f>IF(Tabla1[[#This Row],[Código_Actividad]]="","",'[3]Formulario PPGR1'!#REF!)</f>
        <v/>
      </c>
      <c r="D185" s="278" t="str">
        <f>IF(Tabla1[[#This Row],[Código_Actividad]]="","",'[3]Formulario PPGR1'!#REF!)</f>
        <v/>
      </c>
      <c r="E185" s="278" t="str">
        <f>IF(Tabla1[[#This Row],[Código_Actividad]]="","",'[3]Formulario PPGR1'!#REF!)</f>
        <v/>
      </c>
      <c r="F185" s="278" t="str">
        <f>IF(Tabla1[[#This Row],[Código_Actividad]]="","",'[3]Formulario PPGR1'!#REF!)</f>
        <v/>
      </c>
      <c r="G185" s="279"/>
      <c r="H185" s="279"/>
      <c r="I185" s="280" t="s">
        <v>914</v>
      </c>
      <c r="J185" s="280" t="s">
        <v>1478</v>
      </c>
      <c r="K185" s="281" t="s">
        <v>1091</v>
      </c>
      <c r="L185" s="279">
        <v>1</v>
      </c>
      <c r="M185" s="282">
        <v>2200</v>
      </c>
      <c r="N185" s="226">
        <f>+Tabla1[[#This Row],[Cantidad de Insumos]]*Tabla1[[#This Row],[Precio Unitario]]</f>
        <v>2200</v>
      </c>
      <c r="O185" s="283" t="s">
        <v>1474</v>
      </c>
      <c r="P185" s="280" t="s">
        <v>1472</v>
      </c>
      <c r="Q185" s="213"/>
      <c r="R185" s="213"/>
    </row>
    <row r="186" spans="2:18" ht="12.75" x14ac:dyDescent="0.2">
      <c r="B186" s="228" t="e">
        <f>IF(Tabla1[[#This Row],[Código_Actividad]]="","",CONCATENATE(Tabla1[[#This Row],[POA]],".",Tabla1[[#This Row],[SRS]],".",Tabla1[[#This Row],[AREA]],".",Tabla1[[#This Row],[TIPO]]))</f>
        <v>#REF!</v>
      </c>
      <c r="C186" s="228" t="e">
        <f>IF(Tabla1[[#This Row],[Código_Actividad]]="","",'[3]Formulario PPGR1'!#REF!)</f>
        <v>#REF!</v>
      </c>
      <c r="D186" s="228" t="e">
        <f>IF(Tabla1[[#This Row],[Código_Actividad]]="","",'[3]Formulario PPGR1'!#REF!)</f>
        <v>#REF!</v>
      </c>
      <c r="E186" s="228" t="e">
        <f>IF(Tabla1[[#This Row],[Código_Actividad]]="","",'[3]Formulario PPGR1'!#REF!)</f>
        <v>#REF!</v>
      </c>
      <c r="F186" s="228" t="e">
        <f>IF(Tabla1[[#This Row],[Código_Actividad]]="","",'[3]Formulario PPGR1'!#REF!)</f>
        <v>#REF!</v>
      </c>
      <c r="G186" s="252" t="s">
        <v>1442</v>
      </c>
      <c r="H186" s="254" t="s">
        <v>1269</v>
      </c>
      <c r="I186" s="224" t="s">
        <v>1475</v>
      </c>
      <c r="J186" s="224" t="s">
        <v>1476</v>
      </c>
      <c r="K186" s="224" t="s">
        <v>1477</v>
      </c>
      <c r="L186" s="223">
        <v>1</v>
      </c>
      <c r="M186" s="225">
        <v>525</v>
      </c>
      <c r="N186" s="226">
        <f>+Tabla1[[#This Row],[Cantidad de Insumos]]*Tabla1[[#This Row],[Precio Unitario]]</f>
        <v>525</v>
      </c>
      <c r="O186" s="227" t="s">
        <v>819</v>
      </c>
      <c r="P186" s="224" t="s">
        <v>1472</v>
      </c>
      <c r="Q186" s="213"/>
      <c r="R186" s="213"/>
    </row>
    <row r="187" spans="2:18" ht="12.75" x14ac:dyDescent="0.2">
      <c r="B187" s="278" t="str">
        <f>IF(Tabla1[[#This Row],[Código_Actividad]]="","",CONCATENATE(Tabla1[[#This Row],[POA]],".",Tabla1[[#This Row],[SRS]],".",Tabla1[[#This Row],[AREA]],".",Tabla1[[#This Row],[TIPO]]))</f>
        <v/>
      </c>
      <c r="C187" s="278" t="str">
        <f>IF(Tabla1[[#This Row],[Código_Actividad]]="","",'[3]Formulario PPGR1'!#REF!)</f>
        <v/>
      </c>
      <c r="D187" s="278" t="str">
        <f>IF(Tabla1[[#This Row],[Código_Actividad]]="","",'[3]Formulario PPGR1'!#REF!)</f>
        <v/>
      </c>
      <c r="E187" s="278" t="str">
        <f>IF(Tabla1[[#This Row],[Código_Actividad]]="","",'[3]Formulario PPGR1'!#REF!)</f>
        <v/>
      </c>
      <c r="F187" s="278" t="str">
        <f>IF(Tabla1[[#This Row],[Código_Actividad]]="","",'[3]Formulario PPGR1'!#REF!)</f>
        <v/>
      </c>
      <c r="G187" s="279"/>
      <c r="H187" s="279"/>
      <c r="I187" s="280" t="s">
        <v>914</v>
      </c>
      <c r="J187" s="280" t="s">
        <v>1478</v>
      </c>
      <c r="K187" s="281" t="s">
        <v>1091</v>
      </c>
      <c r="L187" s="279">
        <v>1</v>
      </c>
      <c r="M187" s="282">
        <v>2200</v>
      </c>
      <c r="N187" s="226">
        <f>+Tabla1[[#This Row],[Cantidad de Insumos]]*Tabla1[[#This Row],[Precio Unitario]]</f>
        <v>2200</v>
      </c>
      <c r="O187" s="283" t="s">
        <v>1474</v>
      </c>
      <c r="P187" s="280" t="s">
        <v>1472</v>
      </c>
      <c r="Q187" s="213"/>
      <c r="R187" s="213"/>
    </row>
    <row r="188" spans="2:18" ht="12.75" x14ac:dyDescent="0.2">
      <c r="B188" s="228" t="e">
        <f>IF(Tabla1[[#This Row],[Código_Actividad]]="","",CONCATENATE(Tabla1[[#This Row],[POA]],".",Tabla1[[#This Row],[SRS]],".",Tabla1[[#This Row],[AREA]],".",Tabla1[[#This Row],[TIPO]]))</f>
        <v>#REF!</v>
      </c>
      <c r="C188" s="228" t="e">
        <f>IF(Tabla1[[#This Row],[Código_Actividad]]="","",'[3]Formulario PPGR1'!#REF!)</f>
        <v>#REF!</v>
      </c>
      <c r="D188" s="228" t="e">
        <f>IF(Tabla1[[#This Row],[Código_Actividad]]="","",'[3]Formulario PPGR1'!#REF!)</f>
        <v>#REF!</v>
      </c>
      <c r="E188" s="228" t="e">
        <f>IF(Tabla1[[#This Row],[Código_Actividad]]="","",'[3]Formulario PPGR1'!#REF!)</f>
        <v>#REF!</v>
      </c>
      <c r="F188" s="228" t="e">
        <f>IF(Tabla1[[#This Row],[Código_Actividad]]="","",'[3]Formulario PPGR1'!#REF!)</f>
        <v>#REF!</v>
      </c>
      <c r="G188" s="252" t="s">
        <v>1443</v>
      </c>
      <c r="H188" s="255" t="s">
        <v>1271</v>
      </c>
      <c r="I188" s="224" t="s">
        <v>1475</v>
      </c>
      <c r="J188" s="224" t="s">
        <v>1476</v>
      </c>
      <c r="K188" s="224" t="s">
        <v>1477</v>
      </c>
      <c r="L188" s="223">
        <v>1</v>
      </c>
      <c r="M188" s="225">
        <v>525</v>
      </c>
      <c r="N188" s="226">
        <f>+Tabla1[[#This Row],[Cantidad de Insumos]]*Tabla1[[#This Row],[Precio Unitario]]</f>
        <v>525</v>
      </c>
      <c r="O188" s="227" t="s">
        <v>819</v>
      </c>
      <c r="P188" s="224" t="s">
        <v>1472</v>
      </c>
      <c r="Q188" s="213"/>
      <c r="R188" s="213"/>
    </row>
    <row r="189" spans="2:18" ht="12.75" x14ac:dyDescent="0.2">
      <c r="B189" s="278" t="str">
        <f>IF(Tabla1[[#This Row],[Código_Actividad]]="","",CONCATENATE(Tabla1[[#This Row],[POA]],".",Tabla1[[#This Row],[SRS]],".",Tabla1[[#This Row],[AREA]],".",Tabla1[[#This Row],[TIPO]]))</f>
        <v/>
      </c>
      <c r="C189" s="278" t="str">
        <f>IF(Tabla1[[#This Row],[Código_Actividad]]="","",'[3]Formulario PPGR1'!#REF!)</f>
        <v/>
      </c>
      <c r="D189" s="278" t="str">
        <f>IF(Tabla1[[#This Row],[Código_Actividad]]="","",'[3]Formulario PPGR1'!#REF!)</f>
        <v/>
      </c>
      <c r="E189" s="278" t="str">
        <f>IF(Tabla1[[#This Row],[Código_Actividad]]="","",'[3]Formulario PPGR1'!#REF!)</f>
        <v/>
      </c>
      <c r="F189" s="278" t="str">
        <f>IF(Tabla1[[#This Row],[Código_Actividad]]="","",'[3]Formulario PPGR1'!#REF!)</f>
        <v/>
      </c>
      <c r="G189" s="279"/>
      <c r="H189" s="279"/>
      <c r="I189" s="280" t="s">
        <v>914</v>
      </c>
      <c r="J189" s="280" t="s">
        <v>1478</v>
      </c>
      <c r="K189" s="281" t="s">
        <v>1091</v>
      </c>
      <c r="L189" s="279">
        <v>1</v>
      </c>
      <c r="M189" s="282">
        <v>2200</v>
      </c>
      <c r="N189" s="226">
        <f>+Tabla1[[#This Row],[Cantidad de Insumos]]*Tabla1[[#This Row],[Precio Unitario]]</f>
        <v>2200</v>
      </c>
      <c r="O189" s="283" t="s">
        <v>1474</v>
      </c>
      <c r="P189" s="280" t="s">
        <v>1472</v>
      </c>
      <c r="Q189" s="213"/>
      <c r="R189" s="213"/>
    </row>
    <row r="190" spans="2:18" ht="25.5" x14ac:dyDescent="0.2">
      <c r="B190" s="228" t="e">
        <f>IF(Tabla1[[#This Row],[Código_Actividad]]="","",CONCATENATE(Tabla1[[#This Row],[POA]],".",Tabla1[[#This Row],[SRS]],".",Tabla1[[#This Row],[AREA]],".",Tabla1[[#This Row],[TIPO]]))</f>
        <v>#REF!</v>
      </c>
      <c r="C190" s="228" t="e">
        <f>IF(Tabla1[[#This Row],[Código_Actividad]]="","",'[3]Formulario PPGR1'!#REF!)</f>
        <v>#REF!</v>
      </c>
      <c r="D190" s="228" t="e">
        <f>IF(Tabla1[[#This Row],[Código_Actividad]]="","",'[3]Formulario PPGR1'!#REF!)</f>
        <v>#REF!</v>
      </c>
      <c r="E190" s="228" t="e">
        <f>IF(Tabla1[[#This Row],[Código_Actividad]]="","",'[3]Formulario PPGR1'!#REF!)</f>
        <v>#REF!</v>
      </c>
      <c r="F190" s="228" t="e">
        <f>IF(Tabla1[[#This Row],[Código_Actividad]]="","",'[3]Formulario PPGR1'!#REF!)</f>
        <v>#REF!</v>
      </c>
      <c r="G190" s="252" t="s">
        <v>1444</v>
      </c>
      <c r="H190" s="254" t="s">
        <v>1172</v>
      </c>
      <c r="I190" s="224" t="s">
        <v>1475</v>
      </c>
      <c r="J190" s="224" t="s">
        <v>1476</v>
      </c>
      <c r="K190" s="224" t="s">
        <v>1477</v>
      </c>
      <c r="L190" s="223">
        <v>1</v>
      </c>
      <c r="M190" s="225">
        <v>525</v>
      </c>
      <c r="N190" s="226">
        <f>+Tabla1[[#This Row],[Cantidad de Insumos]]*Tabla1[[#This Row],[Precio Unitario]]</f>
        <v>525</v>
      </c>
      <c r="O190" s="227" t="s">
        <v>819</v>
      </c>
      <c r="P190" s="224" t="s">
        <v>1472</v>
      </c>
      <c r="Q190" s="213"/>
      <c r="R190" s="213"/>
    </row>
    <row r="191" spans="2:18" ht="12.75" x14ac:dyDescent="0.2">
      <c r="B191" s="278" t="str">
        <f>IF(Tabla1[[#This Row],[Código_Actividad]]="","",CONCATENATE(Tabla1[[#This Row],[POA]],".",Tabla1[[#This Row],[SRS]],".",Tabla1[[#This Row],[AREA]],".",Tabla1[[#This Row],[TIPO]]))</f>
        <v/>
      </c>
      <c r="C191" s="278" t="str">
        <f>IF(Tabla1[[#This Row],[Código_Actividad]]="","",'[3]Formulario PPGR1'!#REF!)</f>
        <v/>
      </c>
      <c r="D191" s="278" t="str">
        <f>IF(Tabla1[[#This Row],[Código_Actividad]]="","",'[3]Formulario PPGR1'!#REF!)</f>
        <v/>
      </c>
      <c r="E191" s="278" t="str">
        <f>IF(Tabla1[[#This Row],[Código_Actividad]]="","",'[3]Formulario PPGR1'!#REF!)</f>
        <v/>
      </c>
      <c r="F191" s="278" t="str">
        <f>IF(Tabla1[[#This Row],[Código_Actividad]]="","",'[3]Formulario PPGR1'!#REF!)</f>
        <v/>
      </c>
      <c r="G191" s="279"/>
      <c r="H191" s="279"/>
      <c r="I191" s="280" t="s">
        <v>914</v>
      </c>
      <c r="J191" s="280" t="s">
        <v>1478</v>
      </c>
      <c r="K191" s="281" t="s">
        <v>1091</v>
      </c>
      <c r="L191" s="279">
        <v>1</v>
      </c>
      <c r="M191" s="282">
        <v>2200</v>
      </c>
      <c r="N191" s="226">
        <f>+Tabla1[[#This Row],[Cantidad de Insumos]]*Tabla1[[#This Row],[Precio Unitario]]</f>
        <v>2200</v>
      </c>
      <c r="O191" s="283" t="s">
        <v>1474</v>
      </c>
      <c r="P191" s="280" t="s">
        <v>1472</v>
      </c>
      <c r="Q191" s="213"/>
      <c r="R191" s="213"/>
    </row>
    <row r="192" spans="2:18" ht="12.75" x14ac:dyDescent="0.2">
      <c r="B192" s="228" t="e">
        <f>IF(Tabla1[[#This Row],[Código_Actividad]]="","",CONCATENATE(Tabla1[[#This Row],[POA]],".",Tabla1[[#This Row],[SRS]],".",Tabla1[[#This Row],[AREA]],".",Tabla1[[#This Row],[TIPO]]))</f>
        <v>#REF!</v>
      </c>
      <c r="C192" s="228" t="e">
        <f>IF(Tabla1[[#This Row],[Código_Actividad]]="","",'[3]Formulario PPGR1'!#REF!)</f>
        <v>#REF!</v>
      </c>
      <c r="D192" s="228" t="e">
        <f>IF(Tabla1[[#This Row],[Código_Actividad]]="","",'[3]Formulario PPGR1'!#REF!)</f>
        <v>#REF!</v>
      </c>
      <c r="E192" s="228" t="e">
        <f>IF(Tabla1[[#This Row],[Código_Actividad]]="","",'[3]Formulario PPGR1'!#REF!)</f>
        <v>#REF!</v>
      </c>
      <c r="F192" s="228" t="e">
        <f>IF(Tabla1[[#This Row],[Código_Actividad]]="","",'[3]Formulario PPGR1'!#REF!)</f>
        <v>#REF!</v>
      </c>
      <c r="G192" s="252" t="s">
        <v>1445</v>
      </c>
      <c r="H192" s="255" t="s">
        <v>1173</v>
      </c>
      <c r="I192" s="224" t="s">
        <v>1475</v>
      </c>
      <c r="J192" s="224" t="s">
        <v>1476</v>
      </c>
      <c r="K192" s="224" t="s">
        <v>1477</v>
      </c>
      <c r="L192" s="223">
        <v>1</v>
      </c>
      <c r="M192" s="225">
        <v>525</v>
      </c>
      <c r="N192" s="226">
        <f>+Tabla1[[#This Row],[Cantidad de Insumos]]*Tabla1[[#This Row],[Precio Unitario]]</f>
        <v>525</v>
      </c>
      <c r="O192" s="227" t="s">
        <v>819</v>
      </c>
      <c r="P192" s="224" t="s">
        <v>1472</v>
      </c>
      <c r="Q192" s="213"/>
      <c r="R192" s="213"/>
    </row>
    <row r="193" spans="2:18" ht="12.75" x14ac:dyDescent="0.2">
      <c r="B193" s="278" t="str">
        <f>IF(Tabla1[[#This Row],[Código_Actividad]]="","",CONCATENATE(Tabla1[[#This Row],[POA]],".",Tabla1[[#This Row],[SRS]],".",Tabla1[[#This Row],[AREA]],".",Tabla1[[#This Row],[TIPO]]))</f>
        <v/>
      </c>
      <c r="C193" s="278" t="str">
        <f>IF(Tabla1[[#This Row],[Código_Actividad]]="","",'[3]Formulario PPGR1'!#REF!)</f>
        <v/>
      </c>
      <c r="D193" s="278" t="str">
        <f>IF(Tabla1[[#This Row],[Código_Actividad]]="","",'[3]Formulario PPGR1'!#REF!)</f>
        <v/>
      </c>
      <c r="E193" s="278" t="str">
        <f>IF(Tabla1[[#This Row],[Código_Actividad]]="","",'[3]Formulario PPGR1'!#REF!)</f>
        <v/>
      </c>
      <c r="F193" s="278" t="str">
        <f>IF(Tabla1[[#This Row],[Código_Actividad]]="","",'[3]Formulario PPGR1'!#REF!)</f>
        <v/>
      </c>
      <c r="G193" s="279"/>
      <c r="H193" s="279"/>
      <c r="I193" s="280" t="s">
        <v>914</v>
      </c>
      <c r="J193" s="280" t="s">
        <v>1478</v>
      </c>
      <c r="K193" s="281" t="s">
        <v>1091</v>
      </c>
      <c r="L193" s="279">
        <v>1</v>
      </c>
      <c r="M193" s="282">
        <v>2200</v>
      </c>
      <c r="N193" s="226">
        <f>+Tabla1[[#This Row],[Cantidad de Insumos]]*Tabla1[[#This Row],[Precio Unitario]]</f>
        <v>2200</v>
      </c>
      <c r="O193" s="283" t="s">
        <v>1474</v>
      </c>
      <c r="P193" s="280" t="s">
        <v>1472</v>
      </c>
      <c r="Q193" s="213"/>
      <c r="R193" s="213"/>
    </row>
    <row r="194" spans="2:18" ht="25.5" x14ac:dyDescent="0.2">
      <c r="B194" s="228" t="e">
        <f>IF(Tabla1[[#This Row],[Código_Actividad]]="","",CONCATENATE(Tabla1[[#This Row],[POA]],".",Tabla1[[#This Row],[SRS]],".",Tabla1[[#This Row],[AREA]],".",Tabla1[[#This Row],[TIPO]]))</f>
        <v>#REF!</v>
      </c>
      <c r="C194" s="228" t="e">
        <f>IF(Tabla1[[#This Row],[Código_Actividad]]="","",'[3]Formulario PPGR1'!#REF!)</f>
        <v>#REF!</v>
      </c>
      <c r="D194" s="228" t="e">
        <f>IF(Tabla1[[#This Row],[Código_Actividad]]="","",'[3]Formulario PPGR1'!#REF!)</f>
        <v>#REF!</v>
      </c>
      <c r="E194" s="228" t="e">
        <f>IF(Tabla1[[#This Row],[Código_Actividad]]="","",'[3]Formulario PPGR1'!#REF!)</f>
        <v>#REF!</v>
      </c>
      <c r="F194" s="228" t="e">
        <f>IF(Tabla1[[#This Row],[Código_Actividad]]="","",'[3]Formulario PPGR1'!#REF!)</f>
        <v>#REF!</v>
      </c>
      <c r="G194" s="254" t="s">
        <v>1446</v>
      </c>
      <c r="H194" s="254" t="s">
        <v>1272</v>
      </c>
      <c r="I194" s="224" t="s">
        <v>1475</v>
      </c>
      <c r="J194" s="224" t="s">
        <v>1476</v>
      </c>
      <c r="K194" s="224" t="s">
        <v>1477</v>
      </c>
      <c r="L194" s="223">
        <v>1</v>
      </c>
      <c r="M194" s="225">
        <v>525</v>
      </c>
      <c r="N194" s="226">
        <f>+Tabla1[[#This Row],[Cantidad de Insumos]]*Tabla1[[#This Row],[Precio Unitario]]</f>
        <v>525</v>
      </c>
      <c r="O194" s="227" t="s">
        <v>819</v>
      </c>
      <c r="P194" s="224" t="s">
        <v>1472</v>
      </c>
      <c r="Q194" s="213"/>
      <c r="R194" s="213"/>
    </row>
    <row r="195" spans="2:18" ht="12.75" x14ac:dyDescent="0.2">
      <c r="B195" s="278" t="str">
        <f>IF(Tabla1[[#This Row],[Código_Actividad]]="","",CONCATENATE(Tabla1[[#This Row],[POA]],".",Tabla1[[#This Row],[SRS]],".",Tabla1[[#This Row],[AREA]],".",Tabla1[[#This Row],[TIPO]]))</f>
        <v/>
      </c>
      <c r="C195" s="278" t="str">
        <f>IF(Tabla1[[#This Row],[Código_Actividad]]="","",'[3]Formulario PPGR1'!#REF!)</f>
        <v/>
      </c>
      <c r="D195" s="278" t="str">
        <f>IF(Tabla1[[#This Row],[Código_Actividad]]="","",'[3]Formulario PPGR1'!#REF!)</f>
        <v/>
      </c>
      <c r="E195" s="278" t="str">
        <f>IF(Tabla1[[#This Row],[Código_Actividad]]="","",'[3]Formulario PPGR1'!#REF!)</f>
        <v/>
      </c>
      <c r="F195" s="278" t="str">
        <f>IF(Tabla1[[#This Row],[Código_Actividad]]="","",'[3]Formulario PPGR1'!#REF!)</f>
        <v/>
      </c>
      <c r="G195" s="279"/>
      <c r="H195" s="279"/>
      <c r="I195" s="280" t="s">
        <v>914</v>
      </c>
      <c r="J195" s="280" t="s">
        <v>1478</v>
      </c>
      <c r="K195" s="281" t="s">
        <v>1091</v>
      </c>
      <c r="L195" s="279">
        <v>1</v>
      </c>
      <c r="M195" s="282">
        <v>2200</v>
      </c>
      <c r="N195" s="226">
        <f>+Tabla1[[#This Row],[Cantidad de Insumos]]*Tabla1[[#This Row],[Precio Unitario]]</f>
        <v>2200</v>
      </c>
      <c r="O195" s="283" t="s">
        <v>1474</v>
      </c>
      <c r="P195" s="280" t="s">
        <v>1472</v>
      </c>
      <c r="Q195" s="213"/>
      <c r="R195" s="213"/>
    </row>
    <row r="196" spans="2:18" ht="25.5" x14ac:dyDescent="0.2">
      <c r="B196" s="228" t="e">
        <f>IF(Tabla1[[#This Row],[Código_Actividad]]="","",CONCATENATE(Tabla1[[#This Row],[POA]],".",Tabla1[[#This Row],[SRS]],".",Tabla1[[#This Row],[AREA]],".",Tabla1[[#This Row],[TIPO]]))</f>
        <v>#REF!</v>
      </c>
      <c r="C196" s="228" t="e">
        <f>IF(Tabla1[[#This Row],[Código_Actividad]]="","",'[3]Formulario PPGR1'!#REF!)</f>
        <v>#REF!</v>
      </c>
      <c r="D196" s="228" t="e">
        <f>IF(Tabla1[[#This Row],[Código_Actividad]]="","",'[3]Formulario PPGR1'!#REF!)</f>
        <v>#REF!</v>
      </c>
      <c r="E196" s="228" t="e">
        <f>IF(Tabla1[[#This Row],[Código_Actividad]]="","",'[3]Formulario PPGR1'!#REF!)</f>
        <v>#REF!</v>
      </c>
      <c r="F196" s="228" t="e">
        <f>IF(Tabla1[[#This Row],[Código_Actividad]]="","",'[3]Formulario PPGR1'!#REF!)</f>
        <v>#REF!</v>
      </c>
      <c r="G196" s="254" t="s">
        <v>1447</v>
      </c>
      <c r="H196" s="254" t="s">
        <v>1274</v>
      </c>
      <c r="I196" s="224" t="s">
        <v>1475</v>
      </c>
      <c r="J196" s="224" t="s">
        <v>1476</v>
      </c>
      <c r="K196" s="224" t="s">
        <v>1477</v>
      </c>
      <c r="L196" s="223">
        <v>1</v>
      </c>
      <c r="M196" s="225">
        <v>525</v>
      </c>
      <c r="N196" s="226">
        <f>+Tabla1[[#This Row],[Cantidad de Insumos]]*Tabla1[[#This Row],[Precio Unitario]]</f>
        <v>525</v>
      </c>
      <c r="O196" s="227" t="s">
        <v>819</v>
      </c>
      <c r="P196" s="224" t="s">
        <v>1472</v>
      </c>
      <c r="Q196" s="213"/>
      <c r="R196" s="213"/>
    </row>
    <row r="197" spans="2:18" ht="12.75" x14ac:dyDescent="0.2">
      <c r="B197" s="278" t="str">
        <f>IF(Tabla1[[#This Row],[Código_Actividad]]="","",CONCATENATE(Tabla1[[#This Row],[POA]],".",Tabla1[[#This Row],[SRS]],".",Tabla1[[#This Row],[AREA]],".",Tabla1[[#This Row],[TIPO]]))</f>
        <v/>
      </c>
      <c r="C197" s="278" t="str">
        <f>IF(Tabla1[[#This Row],[Código_Actividad]]="","",'[3]Formulario PPGR1'!#REF!)</f>
        <v/>
      </c>
      <c r="D197" s="278" t="str">
        <f>IF(Tabla1[[#This Row],[Código_Actividad]]="","",'[3]Formulario PPGR1'!#REF!)</f>
        <v/>
      </c>
      <c r="E197" s="278" t="str">
        <f>IF(Tabla1[[#This Row],[Código_Actividad]]="","",'[3]Formulario PPGR1'!#REF!)</f>
        <v/>
      </c>
      <c r="F197" s="278" t="str">
        <f>IF(Tabla1[[#This Row],[Código_Actividad]]="","",'[3]Formulario PPGR1'!#REF!)</f>
        <v/>
      </c>
      <c r="G197" s="279"/>
      <c r="H197" s="279"/>
      <c r="I197" s="280" t="s">
        <v>914</v>
      </c>
      <c r="J197" s="280" t="s">
        <v>1478</v>
      </c>
      <c r="K197" s="281" t="s">
        <v>1091</v>
      </c>
      <c r="L197" s="279">
        <v>1</v>
      </c>
      <c r="M197" s="282">
        <v>2200</v>
      </c>
      <c r="N197" s="226">
        <f>+Tabla1[[#This Row],[Cantidad de Insumos]]*Tabla1[[#This Row],[Precio Unitario]]</f>
        <v>2200</v>
      </c>
      <c r="O197" s="283" t="s">
        <v>1474</v>
      </c>
      <c r="P197" s="280" t="s">
        <v>1472</v>
      </c>
      <c r="Q197" s="213"/>
      <c r="R197" s="213"/>
    </row>
    <row r="198" spans="2:18" ht="12.75" x14ac:dyDescent="0.2">
      <c r="B198" s="228" t="e">
        <f>IF(Tabla1[[#This Row],[Código_Actividad]]="","",CONCATENATE(Tabla1[[#This Row],[POA]],".",Tabla1[[#This Row],[SRS]],".",Tabla1[[#This Row],[AREA]],".",Tabla1[[#This Row],[TIPO]]))</f>
        <v>#REF!</v>
      </c>
      <c r="C198" s="228" t="e">
        <f>IF(Tabla1[[#This Row],[Código_Actividad]]="","",'[3]Formulario PPGR1'!#REF!)</f>
        <v>#REF!</v>
      </c>
      <c r="D198" s="228" t="e">
        <f>IF(Tabla1[[#This Row],[Código_Actividad]]="","",'[3]Formulario PPGR1'!#REF!)</f>
        <v>#REF!</v>
      </c>
      <c r="E198" s="228" t="e">
        <f>IF(Tabla1[[#This Row],[Código_Actividad]]="","",'[3]Formulario PPGR1'!#REF!)</f>
        <v>#REF!</v>
      </c>
      <c r="F198" s="228" t="e">
        <f>IF(Tabla1[[#This Row],[Código_Actividad]]="","",'[3]Formulario PPGR1'!#REF!)</f>
        <v>#REF!</v>
      </c>
      <c r="G198" s="254" t="s">
        <v>1448</v>
      </c>
      <c r="H198" s="255" t="s">
        <v>1181</v>
      </c>
      <c r="I198" s="224" t="s">
        <v>1475</v>
      </c>
      <c r="J198" s="224" t="s">
        <v>1476</v>
      </c>
      <c r="K198" s="224" t="s">
        <v>1477</v>
      </c>
      <c r="L198" s="223">
        <v>1</v>
      </c>
      <c r="M198" s="225">
        <v>525</v>
      </c>
      <c r="N198" s="226">
        <f>+Tabla1[[#This Row],[Cantidad de Insumos]]*Tabla1[[#This Row],[Precio Unitario]]</f>
        <v>525</v>
      </c>
      <c r="O198" s="227" t="s">
        <v>819</v>
      </c>
      <c r="P198" s="224" t="s">
        <v>1472</v>
      </c>
      <c r="Q198" s="213"/>
      <c r="R198" s="213"/>
    </row>
    <row r="199" spans="2:18" ht="12.75" x14ac:dyDescent="0.2">
      <c r="B199" s="278" t="str">
        <f>IF(Tabla1[[#This Row],[Código_Actividad]]="","",CONCATENATE(Tabla1[[#This Row],[POA]],".",Tabla1[[#This Row],[SRS]],".",Tabla1[[#This Row],[AREA]],".",Tabla1[[#This Row],[TIPO]]))</f>
        <v/>
      </c>
      <c r="C199" s="278" t="str">
        <f>IF(Tabla1[[#This Row],[Código_Actividad]]="","",'[3]Formulario PPGR1'!#REF!)</f>
        <v/>
      </c>
      <c r="D199" s="278" t="str">
        <f>IF(Tabla1[[#This Row],[Código_Actividad]]="","",'[3]Formulario PPGR1'!#REF!)</f>
        <v/>
      </c>
      <c r="E199" s="278" t="str">
        <f>IF(Tabla1[[#This Row],[Código_Actividad]]="","",'[3]Formulario PPGR1'!#REF!)</f>
        <v/>
      </c>
      <c r="F199" s="278" t="str">
        <f>IF(Tabla1[[#This Row],[Código_Actividad]]="","",'[3]Formulario PPGR1'!#REF!)</f>
        <v/>
      </c>
      <c r="G199" s="279"/>
      <c r="H199" s="279"/>
      <c r="I199" s="280" t="s">
        <v>914</v>
      </c>
      <c r="J199" s="280" t="s">
        <v>1478</v>
      </c>
      <c r="K199" s="281" t="s">
        <v>1091</v>
      </c>
      <c r="L199" s="279">
        <v>1</v>
      </c>
      <c r="M199" s="282">
        <v>2200</v>
      </c>
      <c r="N199" s="226">
        <f>+Tabla1[[#This Row],[Cantidad de Insumos]]*Tabla1[[#This Row],[Precio Unitario]]</f>
        <v>2200</v>
      </c>
      <c r="O199" s="283" t="s">
        <v>1474</v>
      </c>
      <c r="P199" s="280" t="s">
        <v>1472</v>
      </c>
      <c r="Q199" s="213"/>
      <c r="R199" s="213"/>
    </row>
    <row r="200" spans="2:18" ht="25.5" x14ac:dyDescent="0.2">
      <c r="B200" s="228" t="e">
        <f>IF(Tabla1[[#This Row],[Código_Actividad]]="","",CONCATENATE(Tabla1[[#This Row],[POA]],".",Tabla1[[#This Row],[SRS]],".",Tabla1[[#This Row],[AREA]],".",Tabla1[[#This Row],[TIPO]]))</f>
        <v>#REF!</v>
      </c>
      <c r="C200" s="228" t="e">
        <f>IF(Tabla1[[#This Row],[Código_Actividad]]="","",'[3]Formulario PPGR1'!#REF!)</f>
        <v>#REF!</v>
      </c>
      <c r="D200" s="228" t="e">
        <f>IF(Tabla1[[#This Row],[Código_Actividad]]="","",'[3]Formulario PPGR1'!#REF!)</f>
        <v>#REF!</v>
      </c>
      <c r="E200" s="228" t="e">
        <f>IF(Tabla1[[#This Row],[Código_Actividad]]="","",'[3]Formulario PPGR1'!#REF!)</f>
        <v>#REF!</v>
      </c>
      <c r="F200" s="228" t="e">
        <f>IF(Tabla1[[#This Row],[Código_Actividad]]="","",'[3]Formulario PPGR1'!#REF!)</f>
        <v>#REF!</v>
      </c>
      <c r="G200" s="247" t="s">
        <v>1449</v>
      </c>
      <c r="H200" s="254" t="s">
        <v>1276</v>
      </c>
      <c r="I200" s="224" t="s">
        <v>1475</v>
      </c>
      <c r="J200" s="224" t="s">
        <v>1476</v>
      </c>
      <c r="K200" s="224" t="s">
        <v>1477</v>
      </c>
      <c r="L200" s="223">
        <v>1</v>
      </c>
      <c r="M200" s="225">
        <v>525</v>
      </c>
      <c r="N200" s="226">
        <f>+Tabla1[[#This Row],[Cantidad de Insumos]]*Tabla1[[#This Row],[Precio Unitario]]</f>
        <v>525</v>
      </c>
      <c r="O200" s="227" t="s">
        <v>819</v>
      </c>
      <c r="P200" s="224" t="s">
        <v>1472</v>
      </c>
      <c r="Q200" s="213"/>
      <c r="R200" s="213"/>
    </row>
    <row r="201" spans="2:18" ht="12.75" x14ac:dyDescent="0.2">
      <c r="B201" s="278" t="str">
        <f>IF(Tabla1[[#This Row],[Código_Actividad]]="","",CONCATENATE(Tabla1[[#This Row],[POA]],".",Tabla1[[#This Row],[SRS]],".",Tabla1[[#This Row],[AREA]],".",Tabla1[[#This Row],[TIPO]]))</f>
        <v/>
      </c>
      <c r="C201" s="278" t="str">
        <f>IF(Tabla1[[#This Row],[Código_Actividad]]="","",'[3]Formulario PPGR1'!#REF!)</f>
        <v/>
      </c>
      <c r="D201" s="278" t="str">
        <f>IF(Tabla1[[#This Row],[Código_Actividad]]="","",'[3]Formulario PPGR1'!#REF!)</f>
        <v/>
      </c>
      <c r="E201" s="278" t="str">
        <f>IF(Tabla1[[#This Row],[Código_Actividad]]="","",'[3]Formulario PPGR1'!#REF!)</f>
        <v/>
      </c>
      <c r="F201" s="278" t="str">
        <f>IF(Tabla1[[#This Row],[Código_Actividad]]="","",'[3]Formulario PPGR1'!#REF!)</f>
        <v/>
      </c>
      <c r="G201" s="279"/>
      <c r="H201" s="279"/>
      <c r="I201" s="280" t="s">
        <v>914</v>
      </c>
      <c r="J201" s="280" t="s">
        <v>1478</v>
      </c>
      <c r="K201" s="281" t="s">
        <v>1091</v>
      </c>
      <c r="L201" s="279">
        <v>1</v>
      </c>
      <c r="M201" s="282">
        <v>2200</v>
      </c>
      <c r="N201" s="226">
        <f>+Tabla1[[#This Row],[Cantidad de Insumos]]*Tabla1[[#This Row],[Precio Unitario]]</f>
        <v>2200</v>
      </c>
      <c r="O201" s="283" t="s">
        <v>1474</v>
      </c>
      <c r="P201" s="280" t="s">
        <v>1472</v>
      </c>
      <c r="Q201" s="213"/>
      <c r="R201" s="213"/>
    </row>
    <row r="202" spans="2:18" ht="12.75" x14ac:dyDescent="0.2">
      <c r="B202" s="228" t="e">
        <f>IF(Tabla1[[#This Row],[Código_Actividad]]="","",CONCATENATE(Tabla1[[#This Row],[POA]],".",Tabla1[[#This Row],[SRS]],".",Tabla1[[#This Row],[AREA]],".",Tabla1[[#This Row],[TIPO]]))</f>
        <v>#REF!</v>
      </c>
      <c r="C202" s="228" t="e">
        <f>IF(Tabla1[[#This Row],[Código_Actividad]]="","",'[3]Formulario PPGR1'!#REF!)</f>
        <v>#REF!</v>
      </c>
      <c r="D202" s="228" t="e">
        <f>IF(Tabla1[[#This Row],[Código_Actividad]]="","",'[3]Formulario PPGR1'!#REF!)</f>
        <v>#REF!</v>
      </c>
      <c r="E202" s="228" t="e">
        <f>IF(Tabla1[[#This Row],[Código_Actividad]]="","",'[3]Formulario PPGR1'!#REF!)</f>
        <v>#REF!</v>
      </c>
      <c r="F202" s="228" t="e">
        <f>IF(Tabla1[[#This Row],[Código_Actividad]]="","",'[3]Formulario PPGR1'!#REF!)</f>
        <v>#REF!</v>
      </c>
      <c r="G202" s="247" t="s">
        <v>1450</v>
      </c>
      <c r="H202" s="255" t="s">
        <v>1175</v>
      </c>
      <c r="I202" s="224" t="s">
        <v>1475</v>
      </c>
      <c r="J202" s="224" t="s">
        <v>1476</v>
      </c>
      <c r="K202" s="224" t="s">
        <v>1477</v>
      </c>
      <c r="L202" s="223">
        <v>1</v>
      </c>
      <c r="M202" s="225">
        <v>525</v>
      </c>
      <c r="N202" s="226">
        <f>+Tabla1[[#This Row],[Cantidad de Insumos]]*Tabla1[[#This Row],[Precio Unitario]]</f>
        <v>525</v>
      </c>
      <c r="O202" s="227" t="s">
        <v>819</v>
      </c>
      <c r="P202" s="224" t="s">
        <v>1472</v>
      </c>
      <c r="Q202" s="213"/>
      <c r="R202" s="213"/>
    </row>
    <row r="203" spans="2:18" ht="12.75" x14ac:dyDescent="0.2">
      <c r="B203" s="278" t="str">
        <f>IF(Tabla1[[#This Row],[Código_Actividad]]="","",CONCATENATE(Tabla1[[#This Row],[POA]],".",Tabla1[[#This Row],[SRS]],".",Tabla1[[#This Row],[AREA]],".",Tabla1[[#This Row],[TIPO]]))</f>
        <v/>
      </c>
      <c r="C203" s="278" t="str">
        <f>IF(Tabla1[[#This Row],[Código_Actividad]]="","",'[3]Formulario PPGR1'!#REF!)</f>
        <v/>
      </c>
      <c r="D203" s="278" t="str">
        <f>IF(Tabla1[[#This Row],[Código_Actividad]]="","",'[3]Formulario PPGR1'!#REF!)</f>
        <v/>
      </c>
      <c r="E203" s="278" t="str">
        <f>IF(Tabla1[[#This Row],[Código_Actividad]]="","",'[3]Formulario PPGR1'!#REF!)</f>
        <v/>
      </c>
      <c r="F203" s="278" t="str">
        <f>IF(Tabla1[[#This Row],[Código_Actividad]]="","",'[3]Formulario PPGR1'!#REF!)</f>
        <v/>
      </c>
      <c r="G203" s="279"/>
      <c r="H203" s="279"/>
      <c r="I203" s="280" t="s">
        <v>914</v>
      </c>
      <c r="J203" s="280" t="s">
        <v>1478</v>
      </c>
      <c r="K203" s="281" t="s">
        <v>1091</v>
      </c>
      <c r="L203" s="279">
        <v>1</v>
      </c>
      <c r="M203" s="282">
        <v>2200</v>
      </c>
      <c r="N203" s="226">
        <f>+Tabla1[[#This Row],[Cantidad de Insumos]]*Tabla1[[#This Row],[Precio Unitario]]</f>
        <v>2200</v>
      </c>
      <c r="O203" s="283" t="s">
        <v>1474</v>
      </c>
      <c r="P203" s="280" t="s">
        <v>1472</v>
      </c>
      <c r="Q203" s="213"/>
      <c r="R203" s="213"/>
    </row>
    <row r="204" spans="2:18" ht="12.75" x14ac:dyDescent="0.2">
      <c r="B204" s="228" t="e">
        <f>IF(Tabla1[[#This Row],[Código_Actividad]]="","",CONCATENATE(Tabla1[[#This Row],[POA]],".",Tabla1[[#This Row],[SRS]],".",Tabla1[[#This Row],[AREA]],".",Tabla1[[#This Row],[TIPO]]))</f>
        <v>#REF!</v>
      </c>
      <c r="C204" s="228" t="e">
        <f>IF(Tabla1[[#This Row],[Código_Actividad]]="","",'[3]Formulario PPGR1'!#REF!)</f>
        <v>#REF!</v>
      </c>
      <c r="D204" s="228" t="e">
        <f>IF(Tabla1[[#This Row],[Código_Actividad]]="","",'[3]Formulario PPGR1'!#REF!)</f>
        <v>#REF!</v>
      </c>
      <c r="E204" s="228" t="e">
        <f>IF(Tabla1[[#This Row],[Código_Actividad]]="","",'[3]Formulario PPGR1'!#REF!)</f>
        <v>#REF!</v>
      </c>
      <c r="F204" s="228" t="e">
        <f>IF(Tabla1[[#This Row],[Código_Actividad]]="","",'[3]Formulario PPGR1'!#REF!)</f>
        <v>#REF!</v>
      </c>
      <c r="G204" s="252" t="s">
        <v>1451</v>
      </c>
      <c r="H204" s="255" t="s">
        <v>1176</v>
      </c>
      <c r="I204" s="224" t="s">
        <v>1475</v>
      </c>
      <c r="J204" s="224" t="s">
        <v>1476</v>
      </c>
      <c r="K204" s="224" t="s">
        <v>1477</v>
      </c>
      <c r="L204" s="223">
        <v>1</v>
      </c>
      <c r="M204" s="225">
        <v>525</v>
      </c>
      <c r="N204" s="226">
        <f>+Tabla1[[#This Row],[Cantidad de Insumos]]*Tabla1[[#This Row],[Precio Unitario]]</f>
        <v>525</v>
      </c>
      <c r="O204" s="227" t="s">
        <v>819</v>
      </c>
      <c r="P204" s="224" t="s">
        <v>1472</v>
      </c>
      <c r="Q204" s="213"/>
      <c r="R204" s="213"/>
    </row>
    <row r="205" spans="2:18" ht="12.75" x14ac:dyDescent="0.2">
      <c r="B205" s="278" t="str">
        <f>IF(Tabla1[[#This Row],[Código_Actividad]]="","",CONCATENATE(Tabla1[[#This Row],[POA]],".",Tabla1[[#This Row],[SRS]],".",Tabla1[[#This Row],[AREA]],".",Tabla1[[#This Row],[TIPO]]))</f>
        <v/>
      </c>
      <c r="C205" s="278" t="str">
        <f>IF(Tabla1[[#This Row],[Código_Actividad]]="","",'[3]Formulario PPGR1'!#REF!)</f>
        <v/>
      </c>
      <c r="D205" s="278" t="str">
        <f>IF(Tabla1[[#This Row],[Código_Actividad]]="","",'[3]Formulario PPGR1'!#REF!)</f>
        <v/>
      </c>
      <c r="E205" s="278" t="str">
        <f>IF(Tabla1[[#This Row],[Código_Actividad]]="","",'[3]Formulario PPGR1'!#REF!)</f>
        <v/>
      </c>
      <c r="F205" s="278" t="str">
        <f>IF(Tabla1[[#This Row],[Código_Actividad]]="","",'[3]Formulario PPGR1'!#REF!)</f>
        <v/>
      </c>
      <c r="G205" s="279"/>
      <c r="H205" s="279"/>
      <c r="I205" s="280" t="s">
        <v>914</v>
      </c>
      <c r="J205" s="280" t="s">
        <v>1478</v>
      </c>
      <c r="K205" s="281" t="s">
        <v>1091</v>
      </c>
      <c r="L205" s="279">
        <v>1</v>
      </c>
      <c r="M205" s="282">
        <v>2200</v>
      </c>
      <c r="N205" s="226">
        <f>+Tabla1[[#This Row],[Cantidad de Insumos]]*Tabla1[[#This Row],[Precio Unitario]]</f>
        <v>2200</v>
      </c>
      <c r="O205" s="283" t="s">
        <v>1474</v>
      </c>
      <c r="P205" s="280" t="s">
        <v>1472</v>
      </c>
      <c r="Q205" s="213"/>
      <c r="R205" s="213"/>
    </row>
    <row r="206" spans="2:18" ht="12.75" x14ac:dyDescent="0.2">
      <c r="B206" s="278" t="str">
        <f>IF(Tabla1[[#This Row],[Código_Actividad]]="","",CONCATENATE(Tabla1[[#This Row],[POA]],".",Tabla1[[#This Row],[SRS]],".",Tabla1[[#This Row],[AREA]],".",Tabla1[[#This Row],[TIPO]]))</f>
        <v/>
      </c>
      <c r="C206" s="278" t="str">
        <f>IF(Tabla1[[#This Row],[Código_Actividad]]="","",'[3]Formulario PPGR1'!#REF!)</f>
        <v/>
      </c>
      <c r="D206" s="278" t="str">
        <f>IF(Tabla1[[#This Row],[Código_Actividad]]="","",'[3]Formulario PPGR1'!#REF!)</f>
        <v/>
      </c>
      <c r="E206" s="278" t="str">
        <f>IF(Tabla1[[#This Row],[Código_Actividad]]="","",'[3]Formulario PPGR1'!#REF!)</f>
        <v/>
      </c>
      <c r="F206" s="278" t="str">
        <f>IF(Tabla1[[#This Row],[Código_Actividad]]="","",'[3]Formulario PPGR1'!#REF!)</f>
        <v/>
      </c>
      <c r="G206" s="279"/>
      <c r="H206" s="279"/>
      <c r="I206" s="224" t="s">
        <v>170</v>
      </c>
      <c r="J206" s="224" t="s">
        <v>1480</v>
      </c>
      <c r="K206" s="224" t="s">
        <v>1091</v>
      </c>
      <c r="L206" s="223">
        <v>40</v>
      </c>
      <c r="M206" s="225">
        <v>20</v>
      </c>
      <c r="N206" s="226">
        <f>+Tabla1[[#This Row],[Cantidad de Insumos]]*Tabla1[[#This Row],[Precio Unitario]]</f>
        <v>800</v>
      </c>
      <c r="O206" s="227" t="s">
        <v>476</v>
      </c>
      <c r="P206" s="224" t="s">
        <v>1472</v>
      </c>
      <c r="Q206" s="213"/>
      <c r="R206" s="213"/>
    </row>
    <row r="207" spans="2:18" ht="25.5" x14ac:dyDescent="0.2">
      <c r="B207" s="228" t="e">
        <f>IF(Tabla1[[#This Row],[Código_Actividad]]="","",CONCATENATE(Tabla1[[#This Row],[POA]],".",Tabla1[[#This Row],[SRS]],".",Tabla1[[#This Row],[AREA]],".",Tabla1[[#This Row],[TIPO]]))</f>
        <v>#REF!</v>
      </c>
      <c r="C207" s="228" t="e">
        <f>IF(Tabla1[[#This Row],[Código_Actividad]]="","",'[3]Formulario PPGR1'!#REF!)</f>
        <v>#REF!</v>
      </c>
      <c r="D207" s="228" t="e">
        <f>IF(Tabla1[[#This Row],[Código_Actividad]]="","",'[3]Formulario PPGR1'!#REF!)</f>
        <v>#REF!</v>
      </c>
      <c r="E207" s="228" t="e">
        <f>IF(Tabla1[[#This Row],[Código_Actividad]]="","",'[3]Formulario PPGR1'!#REF!)</f>
        <v>#REF!</v>
      </c>
      <c r="F207" s="228" t="e">
        <f>IF(Tabla1[[#This Row],[Código_Actividad]]="","",'[3]Formulario PPGR1'!#REF!)</f>
        <v>#REF!</v>
      </c>
      <c r="G207" s="252" t="s">
        <v>1452</v>
      </c>
      <c r="H207" s="255" t="s">
        <v>1177</v>
      </c>
      <c r="I207" s="224" t="s">
        <v>1475</v>
      </c>
      <c r="J207" s="224" t="s">
        <v>1476</v>
      </c>
      <c r="K207" s="224" t="s">
        <v>1477</v>
      </c>
      <c r="L207" s="223">
        <v>1</v>
      </c>
      <c r="M207" s="225">
        <v>525</v>
      </c>
      <c r="N207" s="226">
        <f>+Tabla1[[#This Row],[Cantidad de Insumos]]*Tabla1[[#This Row],[Precio Unitario]]</f>
        <v>525</v>
      </c>
      <c r="O207" s="227" t="s">
        <v>819</v>
      </c>
      <c r="P207" s="224" t="s">
        <v>1472</v>
      </c>
      <c r="Q207" s="213"/>
      <c r="R207" s="213"/>
    </row>
    <row r="208" spans="2:18" ht="12.75" x14ac:dyDescent="0.2">
      <c r="B208" s="278" t="str">
        <f>IF(Tabla1[[#This Row],[Código_Actividad]]="","",CONCATENATE(Tabla1[[#This Row],[POA]],".",Tabla1[[#This Row],[SRS]],".",Tabla1[[#This Row],[AREA]],".",Tabla1[[#This Row],[TIPO]]))</f>
        <v/>
      </c>
      <c r="C208" s="278" t="str">
        <f>IF(Tabla1[[#This Row],[Código_Actividad]]="","",'[3]Formulario PPGR1'!#REF!)</f>
        <v/>
      </c>
      <c r="D208" s="278" t="str">
        <f>IF(Tabla1[[#This Row],[Código_Actividad]]="","",'[3]Formulario PPGR1'!#REF!)</f>
        <v/>
      </c>
      <c r="E208" s="278" t="str">
        <f>IF(Tabla1[[#This Row],[Código_Actividad]]="","",'[3]Formulario PPGR1'!#REF!)</f>
        <v/>
      </c>
      <c r="F208" s="278" t="str">
        <f>IF(Tabla1[[#This Row],[Código_Actividad]]="","",'[3]Formulario PPGR1'!#REF!)</f>
        <v/>
      </c>
      <c r="G208" s="279"/>
      <c r="H208" s="279"/>
      <c r="I208" s="280" t="s">
        <v>914</v>
      </c>
      <c r="J208" s="280" t="s">
        <v>1478</v>
      </c>
      <c r="K208" s="281" t="s">
        <v>1091</v>
      </c>
      <c r="L208" s="279">
        <v>1</v>
      </c>
      <c r="M208" s="282">
        <v>2200</v>
      </c>
      <c r="N208" s="226">
        <f>+Tabla1[[#This Row],[Cantidad de Insumos]]*Tabla1[[#This Row],[Precio Unitario]]</f>
        <v>2200</v>
      </c>
      <c r="O208" s="283" t="s">
        <v>1474</v>
      </c>
      <c r="P208" s="280" t="s">
        <v>1472</v>
      </c>
      <c r="Q208" s="213"/>
      <c r="R208" s="213"/>
    </row>
    <row r="209" spans="2:18" ht="25.5" x14ac:dyDescent="0.2">
      <c r="B209" s="228" t="e">
        <f>IF(Tabla1[[#This Row],[Código_Actividad]]="","",CONCATENATE(Tabla1[[#This Row],[POA]],".",Tabla1[[#This Row],[SRS]],".",Tabla1[[#This Row],[AREA]],".",Tabla1[[#This Row],[TIPO]]))</f>
        <v>#REF!</v>
      </c>
      <c r="C209" s="228" t="e">
        <f>IF(Tabla1[[#This Row],[Código_Actividad]]="","",'[3]Formulario PPGR1'!#REF!)</f>
        <v>#REF!</v>
      </c>
      <c r="D209" s="228" t="e">
        <f>IF(Tabla1[[#This Row],[Código_Actividad]]="","",'[3]Formulario PPGR1'!#REF!)</f>
        <v>#REF!</v>
      </c>
      <c r="E209" s="228" t="e">
        <f>IF(Tabla1[[#This Row],[Código_Actividad]]="","",'[3]Formulario PPGR1'!#REF!)</f>
        <v>#REF!</v>
      </c>
      <c r="F209" s="228" t="e">
        <f>IF(Tabla1[[#This Row],[Código_Actividad]]="","",'[3]Formulario PPGR1'!#REF!)</f>
        <v>#REF!</v>
      </c>
      <c r="G209" s="252" t="s">
        <v>1453</v>
      </c>
      <c r="H209" s="255" t="s">
        <v>1279</v>
      </c>
      <c r="I209" s="224" t="s">
        <v>1475</v>
      </c>
      <c r="J209" s="224" t="s">
        <v>1476</v>
      </c>
      <c r="K209" s="224" t="s">
        <v>1477</v>
      </c>
      <c r="L209" s="223">
        <v>1</v>
      </c>
      <c r="M209" s="225">
        <v>525</v>
      </c>
      <c r="N209" s="226">
        <f>+Tabla1[[#This Row],[Cantidad de Insumos]]*Tabla1[[#This Row],[Precio Unitario]]</f>
        <v>525</v>
      </c>
      <c r="O209" s="227" t="s">
        <v>819</v>
      </c>
      <c r="P209" s="224" t="s">
        <v>1472</v>
      </c>
      <c r="Q209" s="213"/>
      <c r="R209" s="213"/>
    </row>
    <row r="210" spans="2:18" ht="12.75" x14ac:dyDescent="0.2">
      <c r="B210" s="278" t="str">
        <f>IF(Tabla1[[#This Row],[Código_Actividad]]="","",CONCATENATE(Tabla1[[#This Row],[POA]],".",Tabla1[[#This Row],[SRS]],".",Tabla1[[#This Row],[AREA]],".",Tabla1[[#This Row],[TIPO]]))</f>
        <v/>
      </c>
      <c r="C210" s="278" t="str">
        <f>IF(Tabla1[[#This Row],[Código_Actividad]]="","",'[3]Formulario PPGR1'!#REF!)</f>
        <v/>
      </c>
      <c r="D210" s="278" t="str">
        <f>IF(Tabla1[[#This Row],[Código_Actividad]]="","",'[3]Formulario PPGR1'!#REF!)</f>
        <v/>
      </c>
      <c r="E210" s="278" t="str">
        <f>IF(Tabla1[[#This Row],[Código_Actividad]]="","",'[3]Formulario PPGR1'!#REF!)</f>
        <v/>
      </c>
      <c r="F210" s="278" t="str">
        <f>IF(Tabla1[[#This Row],[Código_Actividad]]="","",'[3]Formulario PPGR1'!#REF!)</f>
        <v/>
      </c>
      <c r="G210" s="279"/>
      <c r="H210" s="279"/>
      <c r="I210" s="280" t="s">
        <v>914</v>
      </c>
      <c r="J210" s="280" t="s">
        <v>1478</v>
      </c>
      <c r="K210" s="281" t="s">
        <v>1091</v>
      </c>
      <c r="L210" s="279">
        <v>1</v>
      </c>
      <c r="M210" s="282">
        <v>2200</v>
      </c>
      <c r="N210" s="226">
        <f>+Tabla1[[#This Row],[Cantidad de Insumos]]*Tabla1[[#This Row],[Precio Unitario]]</f>
        <v>2200</v>
      </c>
      <c r="O210" s="283" t="s">
        <v>1474</v>
      </c>
      <c r="P210" s="280" t="s">
        <v>1472</v>
      </c>
      <c r="Q210" s="213"/>
      <c r="R210" s="213"/>
    </row>
    <row r="211" spans="2:18" ht="38.25" x14ac:dyDescent="0.2">
      <c r="B211" s="228" t="e">
        <f>IF(Tabla1[[#This Row],[Código_Actividad]]="","",CONCATENATE(Tabla1[[#This Row],[POA]],".",Tabla1[[#This Row],[SRS]],".",Tabla1[[#This Row],[AREA]],".",Tabla1[[#This Row],[TIPO]]))</f>
        <v>#REF!</v>
      </c>
      <c r="C211" s="228" t="e">
        <f>IF(Tabla1[[#This Row],[Código_Actividad]]="","",'[3]Formulario PPGR1'!#REF!)</f>
        <v>#REF!</v>
      </c>
      <c r="D211" s="228" t="e">
        <f>IF(Tabla1[[#This Row],[Código_Actividad]]="","",'[3]Formulario PPGR1'!#REF!)</f>
        <v>#REF!</v>
      </c>
      <c r="E211" s="228" t="e">
        <f>IF(Tabla1[[#This Row],[Código_Actividad]]="","",'[3]Formulario PPGR1'!#REF!)</f>
        <v>#REF!</v>
      </c>
      <c r="F211" s="228" t="e">
        <f>IF(Tabla1[[#This Row],[Código_Actividad]]="","",'[3]Formulario PPGR1'!#REF!)</f>
        <v>#REF!</v>
      </c>
      <c r="G211" s="252" t="s">
        <v>1454</v>
      </c>
      <c r="H211" s="255" t="s">
        <v>1280</v>
      </c>
      <c r="I211" s="224" t="s">
        <v>1475</v>
      </c>
      <c r="J211" s="224" t="s">
        <v>1476</v>
      </c>
      <c r="K211" s="224" t="s">
        <v>1477</v>
      </c>
      <c r="L211" s="223">
        <v>1</v>
      </c>
      <c r="M211" s="225">
        <v>525</v>
      </c>
      <c r="N211" s="226">
        <f>+Tabla1[[#This Row],[Cantidad de Insumos]]*Tabla1[[#This Row],[Precio Unitario]]</f>
        <v>525</v>
      </c>
      <c r="O211" s="227" t="s">
        <v>819</v>
      </c>
      <c r="P211" s="224" t="s">
        <v>1472</v>
      </c>
      <c r="Q211" s="213"/>
      <c r="R211" s="213"/>
    </row>
    <row r="212" spans="2:18" ht="12.75" x14ac:dyDescent="0.2">
      <c r="B212" s="278" t="str">
        <f>IF(Tabla1[[#This Row],[Código_Actividad]]="","",CONCATENATE(Tabla1[[#This Row],[POA]],".",Tabla1[[#This Row],[SRS]],".",Tabla1[[#This Row],[AREA]],".",Tabla1[[#This Row],[TIPO]]))</f>
        <v/>
      </c>
      <c r="C212" s="278" t="str">
        <f>IF(Tabla1[[#This Row],[Código_Actividad]]="","",'[3]Formulario PPGR1'!#REF!)</f>
        <v/>
      </c>
      <c r="D212" s="278" t="str">
        <f>IF(Tabla1[[#This Row],[Código_Actividad]]="","",'[3]Formulario PPGR1'!#REF!)</f>
        <v/>
      </c>
      <c r="E212" s="278" t="str">
        <f>IF(Tabla1[[#This Row],[Código_Actividad]]="","",'[3]Formulario PPGR1'!#REF!)</f>
        <v/>
      </c>
      <c r="F212" s="278" t="str">
        <f>IF(Tabla1[[#This Row],[Código_Actividad]]="","",'[3]Formulario PPGR1'!#REF!)</f>
        <v/>
      </c>
      <c r="G212" s="279"/>
      <c r="H212" s="279"/>
      <c r="I212" s="280" t="s">
        <v>914</v>
      </c>
      <c r="J212" s="280" t="s">
        <v>1478</v>
      </c>
      <c r="K212" s="281" t="s">
        <v>1091</v>
      </c>
      <c r="L212" s="279">
        <v>1</v>
      </c>
      <c r="M212" s="282">
        <v>2200</v>
      </c>
      <c r="N212" s="226">
        <f>+Tabla1[[#This Row],[Cantidad de Insumos]]*Tabla1[[#This Row],[Precio Unitario]]</f>
        <v>2200</v>
      </c>
      <c r="O212" s="283" t="s">
        <v>1474</v>
      </c>
      <c r="P212" s="280" t="s">
        <v>1472</v>
      </c>
      <c r="Q212" s="213"/>
      <c r="R212" s="213"/>
    </row>
    <row r="213" spans="2:18" ht="25.5" x14ac:dyDescent="0.2">
      <c r="B213" s="228" t="e">
        <f>IF(Tabla1[[#This Row],[Código_Actividad]]="","",CONCATENATE(Tabla1[[#This Row],[POA]],".",Tabla1[[#This Row],[SRS]],".",Tabla1[[#This Row],[AREA]],".",Tabla1[[#This Row],[TIPO]]))</f>
        <v>#REF!</v>
      </c>
      <c r="C213" s="228" t="e">
        <f>IF(Tabla1[[#This Row],[Código_Actividad]]="","",'[3]Formulario PPGR1'!#REF!)</f>
        <v>#REF!</v>
      </c>
      <c r="D213" s="228" t="e">
        <f>IF(Tabla1[[#This Row],[Código_Actividad]]="","",'[3]Formulario PPGR1'!#REF!)</f>
        <v>#REF!</v>
      </c>
      <c r="E213" s="228" t="e">
        <f>IF(Tabla1[[#This Row],[Código_Actividad]]="","",'[3]Formulario PPGR1'!#REF!)</f>
        <v>#REF!</v>
      </c>
      <c r="F213" s="228" t="e">
        <f>IF(Tabla1[[#This Row],[Código_Actividad]]="","",'[3]Formulario PPGR1'!#REF!)</f>
        <v>#REF!</v>
      </c>
      <c r="G213" s="254" t="s">
        <v>1455</v>
      </c>
      <c r="H213" s="255" t="s">
        <v>1282</v>
      </c>
      <c r="I213" s="224" t="s">
        <v>1475</v>
      </c>
      <c r="J213" s="224" t="s">
        <v>1476</v>
      </c>
      <c r="K213" s="224" t="s">
        <v>1477</v>
      </c>
      <c r="L213" s="223">
        <v>1</v>
      </c>
      <c r="M213" s="225">
        <v>525</v>
      </c>
      <c r="N213" s="226">
        <f>+Tabla1[[#This Row],[Cantidad de Insumos]]*Tabla1[[#This Row],[Precio Unitario]]</f>
        <v>525</v>
      </c>
      <c r="O213" s="227" t="s">
        <v>819</v>
      </c>
      <c r="P213" s="224" t="s">
        <v>1472</v>
      </c>
      <c r="Q213" s="213"/>
      <c r="R213" s="213"/>
    </row>
    <row r="214" spans="2:18" ht="12.75" x14ac:dyDescent="0.2">
      <c r="B214" s="278" t="str">
        <f>IF(Tabla1[[#This Row],[Código_Actividad]]="","",CONCATENATE(Tabla1[[#This Row],[POA]],".",Tabla1[[#This Row],[SRS]],".",Tabla1[[#This Row],[AREA]],".",Tabla1[[#This Row],[TIPO]]))</f>
        <v/>
      </c>
      <c r="C214" s="278" t="str">
        <f>IF(Tabla1[[#This Row],[Código_Actividad]]="","",'[3]Formulario PPGR1'!#REF!)</f>
        <v/>
      </c>
      <c r="D214" s="278" t="str">
        <f>IF(Tabla1[[#This Row],[Código_Actividad]]="","",'[3]Formulario PPGR1'!#REF!)</f>
        <v/>
      </c>
      <c r="E214" s="278" t="str">
        <f>IF(Tabla1[[#This Row],[Código_Actividad]]="","",'[3]Formulario PPGR1'!#REF!)</f>
        <v/>
      </c>
      <c r="F214" s="278" t="str">
        <f>IF(Tabla1[[#This Row],[Código_Actividad]]="","",'[3]Formulario PPGR1'!#REF!)</f>
        <v/>
      </c>
      <c r="G214" s="279"/>
      <c r="H214" s="279"/>
      <c r="I214" s="280" t="s">
        <v>914</v>
      </c>
      <c r="J214" s="280" t="s">
        <v>1478</v>
      </c>
      <c r="K214" s="281" t="s">
        <v>1091</v>
      </c>
      <c r="L214" s="279">
        <v>1</v>
      </c>
      <c r="M214" s="282">
        <v>2200</v>
      </c>
      <c r="N214" s="226">
        <f>+Tabla1[[#This Row],[Cantidad de Insumos]]*Tabla1[[#This Row],[Precio Unitario]]</f>
        <v>2200</v>
      </c>
      <c r="O214" s="283" t="s">
        <v>1474</v>
      </c>
      <c r="P214" s="280" t="s">
        <v>1472</v>
      </c>
      <c r="Q214" s="213"/>
      <c r="R214" s="213"/>
    </row>
    <row r="215" spans="2:18" ht="38.25" x14ac:dyDescent="0.2">
      <c r="B215" s="228" t="e">
        <f>IF(Tabla1[[#This Row],[Código_Actividad]]="","",CONCATENATE(Tabla1[[#This Row],[POA]],".",Tabla1[[#This Row],[SRS]],".",Tabla1[[#This Row],[AREA]],".",Tabla1[[#This Row],[TIPO]]))</f>
        <v>#REF!</v>
      </c>
      <c r="C215" s="228" t="e">
        <f>IF(Tabla1[[#This Row],[Código_Actividad]]="","",'[3]Formulario PPGR1'!#REF!)</f>
        <v>#REF!</v>
      </c>
      <c r="D215" s="228" t="e">
        <f>IF(Tabla1[[#This Row],[Código_Actividad]]="","",'[3]Formulario PPGR1'!#REF!)</f>
        <v>#REF!</v>
      </c>
      <c r="E215" s="228" t="e">
        <f>IF(Tabla1[[#This Row],[Código_Actividad]]="","",'[3]Formulario PPGR1'!#REF!)</f>
        <v>#REF!</v>
      </c>
      <c r="F215" s="228" t="e">
        <f>IF(Tabla1[[#This Row],[Código_Actividad]]="","",'[3]Formulario PPGR1'!#REF!)</f>
        <v>#REF!</v>
      </c>
      <c r="G215" s="254" t="s">
        <v>1456</v>
      </c>
      <c r="H215" s="255" t="s">
        <v>1283</v>
      </c>
      <c r="I215" s="224" t="s">
        <v>1475</v>
      </c>
      <c r="J215" s="224" t="s">
        <v>1476</v>
      </c>
      <c r="K215" s="224" t="s">
        <v>1477</v>
      </c>
      <c r="L215" s="223">
        <v>1</v>
      </c>
      <c r="M215" s="225">
        <v>525</v>
      </c>
      <c r="N215" s="226">
        <f>+Tabla1[[#This Row],[Cantidad de Insumos]]*Tabla1[[#This Row],[Precio Unitario]]</f>
        <v>525</v>
      </c>
      <c r="O215" s="227" t="s">
        <v>819</v>
      </c>
      <c r="P215" s="224" t="s">
        <v>1472</v>
      </c>
      <c r="Q215" s="213"/>
      <c r="R215" s="213"/>
    </row>
    <row r="216" spans="2:18" ht="12.75" x14ac:dyDescent="0.2">
      <c r="B216" s="278" t="str">
        <f>IF(Tabla1[[#This Row],[Código_Actividad]]="","",CONCATENATE(Tabla1[[#This Row],[POA]],".",Tabla1[[#This Row],[SRS]],".",Tabla1[[#This Row],[AREA]],".",Tabla1[[#This Row],[TIPO]]))</f>
        <v/>
      </c>
      <c r="C216" s="278" t="str">
        <f>IF(Tabla1[[#This Row],[Código_Actividad]]="","",'[3]Formulario PPGR1'!#REF!)</f>
        <v/>
      </c>
      <c r="D216" s="278" t="str">
        <f>IF(Tabla1[[#This Row],[Código_Actividad]]="","",'[3]Formulario PPGR1'!#REF!)</f>
        <v/>
      </c>
      <c r="E216" s="278" t="str">
        <f>IF(Tabla1[[#This Row],[Código_Actividad]]="","",'[3]Formulario PPGR1'!#REF!)</f>
        <v/>
      </c>
      <c r="F216" s="278" t="str">
        <f>IF(Tabla1[[#This Row],[Código_Actividad]]="","",'[3]Formulario PPGR1'!#REF!)</f>
        <v/>
      </c>
      <c r="G216" s="279"/>
      <c r="H216" s="279"/>
      <c r="I216" s="280" t="s">
        <v>914</v>
      </c>
      <c r="J216" s="280" t="s">
        <v>1478</v>
      </c>
      <c r="K216" s="281" t="s">
        <v>1091</v>
      </c>
      <c r="L216" s="279">
        <v>1</v>
      </c>
      <c r="M216" s="282">
        <v>2200</v>
      </c>
      <c r="N216" s="226">
        <f>+Tabla1[[#This Row],[Cantidad de Insumos]]*Tabla1[[#This Row],[Precio Unitario]]</f>
        <v>2200</v>
      </c>
      <c r="O216" s="283" t="s">
        <v>1474</v>
      </c>
      <c r="P216" s="280" t="s">
        <v>1472</v>
      </c>
      <c r="Q216" s="213"/>
      <c r="R216" s="213"/>
    </row>
    <row r="217" spans="2:18" ht="12.75" x14ac:dyDescent="0.2">
      <c r="B217" s="228" t="e">
        <f>IF(Tabla1[[#This Row],[Código_Actividad]]="","",CONCATENATE(Tabla1[[#This Row],[POA]],".",Tabla1[[#This Row],[SRS]],".",Tabla1[[#This Row],[AREA]],".",Tabla1[[#This Row],[TIPO]]))</f>
        <v>#REF!</v>
      </c>
      <c r="C217" s="228" t="e">
        <f>IF(Tabla1[[#This Row],[Código_Actividad]]="","",'[3]Formulario PPGR1'!#REF!)</f>
        <v>#REF!</v>
      </c>
      <c r="D217" s="228" t="e">
        <f>IF(Tabla1[[#This Row],[Código_Actividad]]="","",'[3]Formulario PPGR1'!#REF!)</f>
        <v>#REF!</v>
      </c>
      <c r="E217" s="228" t="e">
        <f>IF(Tabla1[[#This Row],[Código_Actividad]]="","",'[3]Formulario PPGR1'!#REF!)</f>
        <v>#REF!</v>
      </c>
      <c r="F217" s="228" t="e">
        <f>IF(Tabla1[[#This Row],[Código_Actividad]]="","",'[3]Formulario PPGR1'!#REF!)</f>
        <v>#REF!</v>
      </c>
      <c r="G217" s="254" t="s">
        <v>1457</v>
      </c>
      <c r="H217" s="254" t="s">
        <v>1285</v>
      </c>
      <c r="I217" s="224" t="s">
        <v>1475</v>
      </c>
      <c r="J217" s="224" t="s">
        <v>1476</v>
      </c>
      <c r="K217" s="224" t="s">
        <v>1477</v>
      </c>
      <c r="L217" s="223">
        <v>1</v>
      </c>
      <c r="M217" s="225">
        <v>525</v>
      </c>
      <c r="N217" s="226">
        <f>+Tabla1[[#This Row],[Cantidad de Insumos]]*Tabla1[[#This Row],[Precio Unitario]]</f>
        <v>525</v>
      </c>
      <c r="O217" s="227" t="s">
        <v>819</v>
      </c>
      <c r="P217" s="224" t="s">
        <v>1472</v>
      </c>
      <c r="Q217" s="213"/>
      <c r="R217" s="213"/>
    </row>
    <row r="218" spans="2:18" ht="12.75" x14ac:dyDescent="0.2">
      <c r="B218" s="278" t="str">
        <f>IF(Tabla1[[#This Row],[Código_Actividad]]="","",CONCATENATE(Tabla1[[#This Row],[POA]],".",Tabla1[[#This Row],[SRS]],".",Tabla1[[#This Row],[AREA]],".",Tabla1[[#This Row],[TIPO]]))</f>
        <v/>
      </c>
      <c r="C218" s="278" t="str">
        <f>IF(Tabla1[[#This Row],[Código_Actividad]]="","",'[3]Formulario PPGR1'!#REF!)</f>
        <v/>
      </c>
      <c r="D218" s="278" t="str">
        <f>IF(Tabla1[[#This Row],[Código_Actividad]]="","",'[3]Formulario PPGR1'!#REF!)</f>
        <v/>
      </c>
      <c r="E218" s="278" t="str">
        <f>IF(Tabla1[[#This Row],[Código_Actividad]]="","",'[3]Formulario PPGR1'!#REF!)</f>
        <v/>
      </c>
      <c r="F218" s="278" t="str">
        <f>IF(Tabla1[[#This Row],[Código_Actividad]]="","",'[3]Formulario PPGR1'!#REF!)</f>
        <v/>
      </c>
      <c r="G218" s="279"/>
      <c r="H218" s="279"/>
      <c r="I218" s="280" t="s">
        <v>914</v>
      </c>
      <c r="J218" s="280" t="s">
        <v>1478</v>
      </c>
      <c r="K218" s="281" t="s">
        <v>1091</v>
      </c>
      <c r="L218" s="279">
        <v>1</v>
      </c>
      <c r="M218" s="282">
        <v>2200</v>
      </c>
      <c r="N218" s="226">
        <f>+Tabla1[[#This Row],[Cantidad de Insumos]]*Tabla1[[#This Row],[Precio Unitario]]</f>
        <v>2200</v>
      </c>
      <c r="O218" s="283" t="s">
        <v>1474</v>
      </c>
      <c r="P218" s="280" t="s">
        <v>1472</v>
      </c>
      <c r="Q218" s="213"/>
      <c r="R218" s="213"/>
    </row>
    <row r="219" spans="2:18" ht="25.5" x14ac:dyDescent="0.2">
      <c r="B219" s="228" t="e">
        <f>IF(Tabla1[[#This Row],[Código_Actividad]]="","",CONCATENATE(Tabla1[[#This Row],[POA]],".",Tabla1[[#This Row],[SRS]],".",Tabla1[[#This Row],[AREA]],".",Tabla1[[#This Row],[TIPO]]))</f>
        <v>#REF!</v>
      </c>
      <c r="C219" s="228" t="e">
        <f>IF(Tabla1[[#This Row],[Código_Actividad]]="","",'[3]Formulario PPGR1'!#REF!)</f>
        <v>#REF!</v>
      </c>
      <c r="D219" s="228" t="e">
        <f>IF(Tabla1[[#This Row],[Código_Actividad]]="","",'[3]Formulario PPGR1'!#REF!)</f>
        <v>#REF!</v>
      </c>
      <c r="E219" s="228" t="e">
        <f>IF(Tabla1[[#This Row],[Código_Actividad]]="","",'[3]Formulario PPGR1'!#REF!)</f>
        <v>#REF!</v>
      </c>
      <c r="F219" s="228" t="e">
        <f>IF(Tabla1[[#This Row],[Código_Actividad]]="","",'[3]Formulario PPGR1'!#REF!)</f>
        <v>#REF!</v>
      </c>
      <c r="G219" s="247" t="s">
        <v>1458</v>
      </c>
      <c r="H219" s="255" t="s">
        <v>1178</v>
      </c>
      <c r="I219" s="224" t="s">
        <v>1475</v>
      </c>
      <c r="J219" s="224" t="s">
        <v>1476</v>
      </c>
      <c r="K219" s="224" t="s">
        <v>1477</v>
      </c>
      <c r="L219" s="223">
        <v>1</v>
      </c>
      <c r="M219" s="225">
        <v>525</v>
      </c>
      <c r="N219" s="226">
        <f>+Tabla1[[#This Row],[Cantidad de Insumos]]*Tabla1[[#This Row],[Precio Unitario]]</f>
        <v>525</v>
      </c>
      <c r="O219" s="227" t="s">
        <v>819</v>
      </c>
      <c r="P219" s="224" t="s">
        <v>1472</v>
      </c>
      <c r="Q219" s="213"/>
      <c r="R219" s="213"/>
    </row>
    <row r="220" spans="2:18" ht="12.75" x14ac:dyDescent="0.2">
      <c r="B220" s="278" t="str">
        <f>IF(Tabla1[[#This Row],[Código_Actividad]]="","",CONCATENATE(Tabla1[[#This Row],[POA]],".",Tabla1[[#This Row],[SRS]],".",Tabla1[[#This Row],[AREA]],".",Tabla1[[#This Row],[TIPO]]))</f>
        <v/>
      </c>
      <c r="C220" s="278" t="str">
        <f>IF(Tabla1[[#This Row],[Código_Actividad]]="","",'[3]Formulario PPGR1'!#REF!)</f>
        <v/>
      </c>
      <c r="D220" s="278" t="str">
        <f>IF(Tabla1[[#This Row],[Código_Actividad]]="","",'[3]Formulario PPGR1'!#REF!)</f>
        <v/>
      </c>
      <c r="E220" s="278" t="str">
        <f>IF(Tabla1[[#This Row],[Código_Actividad]]="","",'[3]Formulario PPGR1'!#REF!)</f>
        <v/>
      </c>
      <c r="F220" s="278" t="str">
        <f>IF(Tabla1[[#This Row],[Código_Actividad]]="","",'[3]Formulario PPGR1'!#REF!)</f>
        <v/>
      </c>
      <c r="G220" s="279"/>
      <c r="H220" s="279"/>
      <c r="I220" s="280" t="s">
        <v>914</v>
      </c>
      <c r="J220" s="280" t="s">
        <v>1478</v>
      </c>
      <c r="K220" s="281" t="s">
        <v>1091</v>
      </c>
      <c r="L220" s="279">
        <v>1</v>
      </c>
      <c r="M220" s="282">
        <v>2200</v>
      </c>
      <c r="N220" s="226">
        <f>+Tabla1[[#This Row],[Cantidad de Insumos]]*Tabla1[[#This Row],[Precio Unitario]]</f>
        <v>2200</v>
      </c>
      <c r="O220" s="283" t="s">
        <v>1474</v>
      </c>
      <c r="P220" s="280" t="s">
        <v>1472</v>
      </c>
      <c r="Q220" s="213"/>
      <c r="R220" s="213"/>
    </row>
    <row r="221" spans="2:18" ht="12.75" x14ac:dyDescent="0.2">
      <c r="B221" s="228" t="e">
        <f>IF(Tabla1[[#This Row],[Código_Actividad]]="","",CONCATENATE(Tabla1[[#This Row],[POA]],".",Tabla1[[#This Row],[SRS]],".",Tabla1[[#This Row],[AREA]],".",Tabla1[[#This Row],[TIPO]]))</f>
        <v>#REF!</v>
      </c>
      <c r="C221" s="228" t="e">
        <f>IF(Tabla1[[#This Row],[Código_Actividad]]="","",'[3]Formulario PPGR1'!#REF!)</f>
        <v>#REF!</v>
      </c>
      <c r="D221" s="228" t="e">
        <f>IF(Tabla1[[#This Row],[Código_Actividad]]="","",'[3]Formulario PPGR1'!#REF!)</f>
        <v>#REF!</v>
      </c>
      <c r="E221" s="228" t="e">
        <f>IF(Tabla1[[#This Row],[Código_Actividad]]="","",'[3]Formulario PPGR1'!#REF!)</f>
        <v>#REF!</v>
      </c>
      <c r="F221" s="228" t="e">
        <f>IF(Tabla1[[#This Row],[Código_Actividad]]="","",'[3]Formulario PPGR1'!#REF!)</f>
        <v>#REF!</v>
      </c>
      <c r="G221" s="247" t="s">
        <v>1459</v>
      </c>
      <c r="H221" s="254" t="s">
        <v>1179</v>
      </c>
      <c r="I221" s="224" t="s">
        <v>1475</v>
      </c>
      <c r="J221" s="224" t="s">
        <v>1476</v>
      </c>
      <c r="K221" s="224" t="s">
        <v>1477</v>
      </c>
      <c r="L221" s="223">
        <v>1</v>
      </c>
      <c r="M221" s="225">
        <v>525</v>
      </c>
      <c r="N221" s="226">
        <f>+Tabla1[[#This Row],[Cantidad de Insumos]]*Tabla1[[#This Row],[Precio Unitario]]</f>
        <v>525</v>
      </c>
      <c r="O221" s="227" t="s">
        <v>819</v>
      </c>
      <c r="P221" s="224" t="s">
        <v>1472</v>
      </c>
      <c r="Q221" s="213"/>
      <c r="R221" s="213"/>
    </row>
    <row r="222" spans="2:18" ht="12.75" x14ac:dyDescent="0.2">
      <c r="B222" s="278" t="str">
        <f>IF(Tabla1[[#This Row],[Código_Actividad]]="","",CONCATENATE(Tabla1[[#This Row],[POA]],".",Tabla1[[#This Row],[SRS]],".",Tabla1[[#This Row],[AREA]],".",Tabla1[[#This Row],[TIPO]]))</f>
        <v/>
      </c>
      <c r="C222" s="278" t="str">
        <f>IF(Tabla1[[#This Row],[Código_Actividad]]="","",'[3]Formulario PPGR1'!#REF!)</f>
        <v/>
      </c>
      <c r="D222" s="278" t="str">
        <f>IF(Tabla1[[#This Row],[Código_Actividad]]="","",'[3]Formulario PPGR1'!#REF!)</f>
        <v/>
      </c>
      <c r="E222" s="278" t="str">
        <f>IF(Tabla1[[#This Row],[Código_Actividad]]="","",'[3]Formulario PPGR1'!#REF!)</f>
        <v/>
      </c>
      <c r="F222" s="278" t="str">
        <f>IF(Tabla1[[#This Row],[Código_Actividad]]="","",'[3]Formulario PPGR1'!#REF!)</f>
        <v/>
      </c>
      <c r="G222" s="279"/>
      <c r="H222" s="279"/>
      <c r="I222" s="280" t="s">
        <v>914</v>
      </c>
      <c r="J222" s="280" t="s">
        <v>1478</v>
      </c>
      <c r="K222" s="281" t="s">
        <v>1091</v>
      </c>
      <c r="L222" s="279">
        <v>1</v>
      </c>
      <c r="M222" s="282">
        <v>2200</v>
      </c>
      <c r="N222" s="226">
        <f>+Tabla1[[#This Row],[Cantidad de Insumos]]*Tabla1[[#This Row],[Precio Unitario]]</f>
        <v>2200</v>
      </c>
      <c r="O222" s="283" t="s">
        <v>1474</v>
      </c>
      <c r="P222" s="280" t="s">
        <v>1472</v>
      </c>
      <c r="Q222" s="213"/>
      <c r="R222" s="213"/>
    </row>
    <row r="223" spans="2:18" ht="12.75" x14ac:dyDescent="0.2">
      <c r="B223" s="228" t="e">
        <f>IF(Tabla1[[#This Row],[Código_Actividad]]="","",CONCATENATE(Tabla1[[#This Row],[POA]],".",Tabla1[[#This Row],[SRS]],".",Tabla1[[#This Row],[AREA]],".",Tabla1[[#This Row],[TIPO]]))</f>
        <v>#REF!</v>
      </c>
      <c r="C223" s="228" t="e">
        <f>IF(Tabla1[[#This Row],[Código_Actividad]]="","",'[3]Formulario PPGR1'!#REF!)</f>
        <v>#REF!</v>
      </c>
      <c r="D223" s="228" t="e">
        <f>IF(Tabla1[[#This Row],[Código_Actividad]]="","",'[3]Formulario PPGR1'!#REF!)</f>
        <v>#REF!</v>
      </c>
      <c r="E223" s="228" t="e">
        <f>IF(Tabla1[[#This Row],[Código_Actividad]]="","",'[3]Formulario PPGR1'!#REF!)</f>
        <v>#REF!</v>
      </c>
      <c r="F223" s="228" t="e">
        <f>IF(Tabla1[[#This Row],[Código_Actividad]]="","",'[3]Formulario PPGR1'!#REF!)</f>
        <v>#REF!</v>
      </c>
      <c r="G223" s="252" t="s">
        <v>1460</v>
      </c>
      <c r="H223" s="255" t="s">
        <v>1180</v>
      </c>
      <c r="I223" s="224" t="s">
        <v>1475</v>
      </c>
      <c r="J223" s="224" t="s">
        <v>1476</v>
      </c>
      <c r="K223" s="224" t="s">
        <v>1477</v>
      </c>
      <c r="L223" s="223">
        <v>1</v>
      </c>
      <c r="M223" s="225">
        <v>525</v>
      </c>
      <c r="N223" s="226">
        <f>+Tabla1[[#This Row],[Cantidad de Insumos]]*Tabla1[[#This Row],[Precio Unitario]]</f>
        <v>525</v>
      </c>
      <c r="O223" s="227" t="s">
        <v>819</v>
      </c>
      <c r="P223" s="224" t="s">
        <v>1472</v>
      </c>
      <c r="Q223" s="213"/>
      <c r="R223" s="213"/>
    </row>
    <row r="224" spans="2:18" ht="12.75" x14ac:dyDescent="0.2">
      <c r="B224" s="278" t="str">
        <f>IF(Tabla1[[#This Row],[Código_Actividad]]="","",CONCATENATE(Tabla1[[#This Row],[POA]],".",Tabla1[[#This Row],[SRS]],".",Tabla1[[#This Row],[AREA]],".",Tabla1[[#This Row],[TIPO]]))</f>
        <v/>
      </c>
      <c r="C224" s="278" t="str">
        <f>IF(Tabla1[[#This Row],[Código_Actividad]]="","",'[3]Formulario PPGR1'!#REF!)</f>
        <v/>
      </c>
      <c r="D224" s="278" t="str">
        <f>IF(Tabla1[[#This Row],[Código_Actividad]]="","",'[3]Formulario PPGR1'!#REF!)</f>
        <v/>
      </c>
      <c r="E224" s="278" t="str">
        <f>IF(Tabla1[[#This Row],[Código_Actividad]]="","",'[3]Formulario PPGR1'!#REF!)</f>
        <v/>
      </c>
      <c r="F224" s="278" t="str">
        <f>IF(Tabla1[[#This Row],[Código_Actividad]]="","",'[3]Formulario PPGR1'!#REF!)</f>
        <v/>
      </c>
      <c r="G224" s="279"/>
      <c r="H224" s="279"/>
      <c r="I224" s="280" t="s">
        <v>914</v>
      </c>
      <c r="J224" s="280" t="s">
        <v>1478</v>
      </c>
      <c r="K224" s="281" t="s">
        <v>1091</v>
      </c>
      <c r="L224" s="279">
        <v>1</v>
      </c>
      <c r="M224" s="282">
        <v>2200</v>
      </c>
      <c r="N224" s="226">
        <f>+Tabla1[[#This Row],[Cantidad de Insumos]]*Tabla1[[#This Row],[Precio Unitario]]</f>
        <v>2200</v>
      </c>
      <c r="O224" s="283" t="s">
        <v>1474</v>
      </c>
      <c r="P224" s="280" t="s">
        <v>1472</v>
      </c>
      <c r="Q224" s="213"/>
      <c r="R224" s="213"/>
    </row>
    <row r="225" spans="2:18" ht="25.5" x14ac:dyDescent="0.2">
      <c r="B225" s="228" t="e">
        <f>IF(Tabla1[[#This Row],[Código_Actividad]]="","",CONCATENATE(Tabla1[[#This Row],[POA]],".",Tabla1[[#This Row],[SRS]],".",Tabla1[[#This Row],[AREA]],".",Tabla1[[#This Row],[TIPO]]))</f>
        <v>#REF!</v>
      </c>
      <c r="C225" s="228" t="e">
        <f>IF(Tabla1[[#This Row],[Código_Actividad]]="","",'[3]Formulario PPGR1'!#REF!)</f>
        <v>#REF!</v>
      </c>
      <c r="D225" s="228" t="e">
        <f>IF(Tabla1[[#This Row],[Código_Actividad]]="","",'[3]Formulario PPGR1'!#REF!)</f>
        <v>#REF!</v>
      </c>
      <c r="E225" s="228" t="e">
        <f>IF(Tabla1[[#This Row],[Código_Actividad]]="","",'[3]Formulario PPGR1'!#REF!)</f>
        <v>#REF!</v>
      </c>
      <c r="F225" s="228" t="e">
        <f>IF(Tabla1[[#This Row],[Código_Actividad]]="","",'[3]Formulario PPGR1'!#REF!)</f>
        <v>#REF!</v>
      </c>
      <c r="G225" s="252" t="s">
        <v>1461</v>
      </c>
      <c r="H225" s="254" t="s">
        <v>1287</v>
      </c>
      <c r="I225" s="224" t="s">
        <v>1475</v>
      </c>
      <c r="J225" s="224" t="s">
        <v>1476</v>
      </c>
      <c r="K225" s="224" t="s">
        <v>1477</v>
      </c>
      <c r="L225" s="223">
        <v>1</v>
      </c>
      <c r="M225" s="225">
        <v>525</v>
      </c>
      <c r="N225" s="226">
        <f>+Tabla1[[#This Row],[Cantidad de Insumos]]*Tabla1[[#This Row],[Precio Unitario]]</f>
        <v>525</v>
      </c>
      <c r="O225" s="227" t="s">
        <v>819</v>
      </c>
      <c r="P225" s="224" t="s">
        <v>1472</v>
      </c>
      <c r="Q225" s="213"/>
      <c r="R225" s="213"/>
    </row>
    <row r="226" spans="2:18" ht="12.75" x14ac:dyDescent="0.2">
      <c r="B226" s="278" t="str">
        <f>IF(Tabla1[[#This Row],[Código_Actividad]]="","",CONCATENATE(Tabla1[[#This Row],[POA]],".",Tabla1[[#This Row],[SRS]],".",Tabla1[[#This Row],[AREA]],".",Tabla1[[#This Row],[TIPO]]))</f>
        <v/>
      </c>
      <c r="C226" s="278" t="str">
        <f>IF(Tabla1[[#This Row],[Código_Actividad]]="","",'[3]Formulario PPGR1'!#REF!)</f>
        <v/>
      </c>
      <c r="D226" s="278" t="str">
        <f>IF(Tabla1[[#This Row],[Código_Actividad]]="","",'[3]Formulario PPGR1'!#REF!)</f>
        <v/>
      </c>
      <c r="E226" s="278" t="str">
        <f>IF(Tabla1[[#This Row],[Código_Actividad]]="","",'[3]Formulario PPGR1'!#REF!)</f>
        <v/>
      </c>
      <c r="F226" s="278" t="str">
        <f>IF(Tabla1[[#This Row],[Código_Actividad]]="","",'[3]Formulario PPGR1'!#REF!)</f>
        <v/>
      </c>
      <c r="G226" s="279"/>
      <c r="H226" s="279"/>
      <c r="I226" s="280" t="s">
        <v>914</v>
      </c>
      <c r="J226" s="280" t="s">
        <v>1478</v>
      </c>
      <c r="K226" s="281" t="s">
        <v>1091</v>
      </c>
      <c r="L226" s="279">
        <v>1</v>
      </c>
      <c r="M226" s="282">
        <v>2200</v>
      </c>
      <c r="N226" s="226">
        <f>+Tabla1[[#This Row],[Cantidad de Insumos]]*Tabla1[[#This Row],[Precio Unitario]]</f>
        <v>2200</v>
      </c>
      <c r="O226" s="283" t="s">
        <v>1474</v>
      </c>
      <c r="P226" s="280" t="s">
        <v>1472</v>
      </c>
      <c r="Q226" s="213"/>
      <c r="R226" s="213"/>
    </row>
    <row r="227" spans="2:18" ht="25.5" x14ac:dyDescent="0.2">
      <c r="B227" s="228" t="e">
        <f>IF(Tabla1[[#This Row],[Código_Actividad]]="","",CONCATENATE(Tabla1[[#This Row],[POA]],".",Tabla1[[#This Row],[SRS]],".",Tabla1[[#This Row],[AREA]],".",Tabla1[[#This Row],[TIPO]]))</f>
        <v>#REF!</v>
      </c>
      <c r="C227" s="228" t="e">
        <f>IF(Tabla1[[#This Row],[Código_Actividad]]="","",'[3]Formulario PPGR1'!#REF!)</f>
        <v>#REF!</v>
      </c>
      <c r="D227" s="228" t="e">
        <f>IF(Tabla1[[#This Row],[Código_Actividad]]="","",'[3]Formulario PPGR1'!#REF!)</f>
        <v>#REF!</v>
      </c>
      <c r="E227" s="228" t="e">
        <f>IF(Tabla1[[#This Row],[Código_Actividad]]="","",'[3]Formulario PPGR1'!#REF!)</f>
        <v>#REF!</v>
      </c>
      <c r="F227" s="228" t="e">
        <f>IF(Tabla1[[#This Row],[Código_Actividad]]="","",'[3]Formulario PPGR1'!#REF!)</f>
        <v>#REF!</v>
      </c>
      <c r="G227" s="252" t="s">
        <v>1462</v>
      </c>
      <c r="H227" s="255" t="s">
        <v>1289</v>
      </c>
      <c r="I227" s="224" t="s">
        <v>1475</v>
      </c>
      <c r="J227" s="224" t="s">
        <v>1476</v>
      </c>
      <c r="K227" s="224" t="s">
        <v>1477</v>
      </c>
      <c r="L227" s="223">
        <v>1</v>
      </c>
      <c r="M227" s="225">
        <v>525</v>
      </c>
      <c r="N227" s="226">
        <f>+Tabla1[[#This Row],[Cantidad de Insumos]]*Tabla1[[#This Row],[Precio Unitario]]</f>
        <v>525</v>
      </c>
      <c r="O227" s="227" t="s">
        <v>819</v>
      </c>
      <c r="P227" s="224" t="s">
        <v>1472</v>
      </c>
      <c r="Q227" s="213"/>
      <c r="R227" s="213"/>
    </row>
    <row r="228" spans="2:18" ht="12.75" x14ac:dyDescent="0.2">
      <c r="B228" s="278" t="str">
        <f>IF(Tabla1[[#This Row],[Código_Actividad]]="","",CONCATENATE(Tabla1[[#This Row],[POA]],".",Tabla1[[#This Row],[SRS]],".",Tabla1[[#This Row],[AREA]],".",Tabla1[[#This Row],[TIPO]]))</f>
        <v/>
      </c>
      <c r="C228" s="278" t="str">
        <f>IF(Tabla1[[#This Row],[Código_Actividad]]="","",'[3]Formulario PPGR1'!#REF!)</f>
        <v/>
      </c>
      <c r="D228" s="278" t="str">
        <f>IF(Tabla1[[#This Row],[Código_Actividad]]="","",'[3]Formulario PPGR1'!#REF!)</f>
        <v/>
      </c>
      <c r="E228" s="278" t="str">
        <f>IF(Tabla1[[#This Row],[Código_Actividad]]="","",'[3]Formulario PPGR1'!#REF!)</f>
        <v/>
      </c>
      <c r="F228" s="278" t="str">
        <f>IF(Tabla1[[#This Row],[Código_Actividad]]="","",'[3]Formulario PPGR1'!#REF!)</f>
        <v/>
      </c>
      <c r="G228" s="279"/>
      <c r="H228" s="279"/>
      <c r="I228" s="280" t="s">
        <v>914</v>
      </c>
      <c r="J228" s="280" t="s">
        <v>1478</v>
      </c>
      <c r="K228" s="281" t="s">
        <v>1091</v>
      </c>
      <c r="L228" s="279">
        <v>1</v>
      </c>
      <c r="M228" s="282">
        <v>2200</v>
      </c>
      <c r="N228" s="226">
        <f>+Tabla1[[#This Row],[Cantidad de Insumos]]*Tabla1[[#This Row],[Precio Unitario]]</f>
        <v>2200</v>
      </c>
      <c r="O228" s="283" t="s">
        <v>1474</v>
      </c>
      <c r="P228" s="280" t="s">
        <v>1472</v>
      </c>
      <c r="Q228" s="213"/>
      <c r="R228" s="213"/>
    </row>
    <row r="229" spans="2:18" ht="12.75" x14ac:dyDescent="0.2">
      <c r="B229" s="228" t="e">
        <f>IF(Tabla1[[#This Row],[Código_Actividad]]="","",CONCATENATE(Tabla1[[#This Row],[POA]],".",Tabla1[[#This Row],[SRS]],".",Tabla1[[#This Row],[AREA]],".",Tabla1[[#This Row],[TIPO]]))</f>
        <v>#REF!</v>
      </c>
      <c r="C229" s="228" t="e">
        <f>IF(Tabla1[[#This Row],[Código_Actividad]]="","",'[3]Formulario PPGR1'!#REF!)</f>
        <v>#REF!</v>
      </c>
      <c r="D229" s="228" t="e">
        <f>IF(Tabla1[[#This Row],[Código_Actividad]]="","",'[3]Formulario PPGR1'!#REF!)</f>
        <v>#REF!</v>
      </c>
      <c r="E229" s="228" t="e">
        <f>IF(Tabla1[[#This Row],[Código_Actividad]]="","",'[3]Formulario PPGR1'!#REF!)</f>
        <v>#REF!</v>
      </c>
      <c r="F229" s="228" t="e">
        <f>IF(Tabla1[[#This Row],[Código_Actividad]]="","",'[3]Formulario PPGR1'!#REF!)</f>
        <v>#REF!</v>
      </c>
      <c r="G229" s="252" t="s">
        <v>1463</v>
      </c>
      <c r="H229" s="254" t="s">
        <v>1290</v>
      </c>
      <c r="I229" s="224" t="s">
        <v>1475</v>
      </c>
      <c r="J229" s="224" t="s">
        <v>1476</v>
      </c>
      <c r="K229" s="224" t="s">
        <v>1477</v>
      </c>
      <c r="L229" s="223">
        <v>1</v>
      </c>
      <c r="M229" s="225">
        <v>525</v>
      </c>
      <c r="N229" s="226">
        <f>+Tabla1[[#This Row],[Cantidad de Insumos]]*Tabla1[[#This Row],[Precio Unitario]]</f>
        <v>525</v>
      </c>
      <c r="O229" s="227" t="s">
        <v>819</v>
      </c>
      <c r="P229" s="224" t="s">
        <v>1472</v>
      </c>
      <c r="Q229" s="213"/>
      <c r="R229" s="213"/>
    </row>
    <row r="230" spans="2:18" ht="12.75" x14ac:dyDescent="0.2">
      <c r="B230" s="278" t="str">
        <f>IF(Tabla1[[#This Row],[Código_Actividad]]="","",CONCATENATE(Tabla1[[#This Row],[POA]],".",Tabla1[[#This Row],[SRS]],".",Tabla1[[#This Row],[AREA]],".",Tabla1[[#This Row],[TIPO]]))</f>
        <v/>
      </c>
      <c r="C230" s="278" t="str">
        <f>IF(Tabla1[[#This Row],[Código_Actividad]]="","",'[3]Formulario PPGR1'!#REF!)</f>
        <v/>
      </c>
      <c r="D230" s="278" t="str">
        <f>IF(Tabla1[[#This Row],[Código_Actividad]]="","",'[3]Formulario PPGR1'!#REF!)</f>
        <v/>
      </c>
      <c r="E230" s="278" t="str">
        <f>IF(Tabla1[[#This Row],[Código_Actividad]]="","",'[3]Formulario PPGR1'!#REF!)</f>
        <v/>
      </c>
      <c r="F230" s="278" t="str">
        <f>IF(Tabla1[[#This Row],[Código_Actividad]]="","",'[3]Formulario PPGR1'!#REF!)</f>
        <v/>
      </c>
      <c r="G230" s="279"/>
      <c r="H230" s="279"/>
      <c r="I230" s="280" t="s">
        <v>914</v>
      </c>
      <c r="J230" s="280" t="s">
        <v>1478</v>
      </c>
      <c r="K230" s="281" t="s">
        <v>1091</v>
      </c>
      <c r="L230" s="279">
        <v>1</v>
      </c>
      <c r="M230" s="282">
        <v>2200</v>
      </c>
      <c r="N230" s="226">
        <f>+Tabla1[[#This Row],[Cantidad de Insumos]]*Tabla1[[#This Row],[Precio Unitario]]</f>
        <v>2200</v>
      </c>
      <c r="O230" s="283" t="s">
        <v>1474</v>
      </c>
      <c r="P230" s="280" t="s">
        <v>1472</v>
      </c>
      <c r="Q230" s="213"/>
      <c r="R230" s="213"/>
    </row>
    <row r="231" spans="2:18" ht="12.75" x14ac:dyDescent="0.2">
      <c r="B231" s="228" t="e">
        <f>IF(Tabla1[[#This Row],[Código_Actividad]]="","",CONCATENATE(Tabla1[[#This Row],[POA]],".",Tabla1[[#This Row],[SRS]],".",Tabla1[[#This Row],[AREA]],".",Tabla1[[#This Row],[TIPO]]))</f>
        <v>#REF!</v>
      </c>
      <c r="C231" s="228" t="e">
        <f>IF(Tabla1[[#This Row],[Código_Actividad]]="","",'[3]Formulario PPGR1'!#REF!)</f>
        <v>#REF!</v>
      </c>
      <c r="D231" s="228" t="e">
        <f>IF(Tabla1[[#This Row],[Código_Actividad]]="","",'[3]Formulario PPGR1'!#REF!)</f>
        <v>#REF!</v>
      </c>
      <c r="E231" s="228" t="e">
        <f>IF(Tabla1[[#This Row],[Código_Actividad]]="","",'[3]Formulario PPGR1'!#REF!)</f>
        <v>#REF!</v>
      </c>
      <c r="F231" s="228" t="e">
        <f>IF(Tabla1[[#This Row],[Código_Actividad]]="","",'[3]Formulario PPGR1'!#REF!)</f>
        <v>#REF!</v>
      </c>
      <c r="G231" s="254" t="s">
        <v>1464</v>
      </c>
      <c r="H231" s="255" t="s">
        <v>1291</v>
      </c>
      <c r="I231" s="224" t="s">
        <v>1475</v>
      </c>
      <c r="J231" s="224" t="s">
        <v>1476</v>
      </c>
      <c r="K231" s="224" t="s">
        <v>1477</v>
      </c>
      <c r="L231" s="223">
        <v>1</v>
      </c>
      <c r="M231" s="225">
        <v>525</v>
      </c>
      <c r="N231" s="226">
        <f>+Tabla1[[#This Row],[Cantidad de Insumos]]*Tabla1[[#This Row],[Precio Unitario]]</f>
        <v>525</v>
      </c>
      <c r="O231" s="227" t="s">
        <v>819</v>
      </c>
      <c r="P231" s="224" t="s">
        <v>1472</v>
      </c>
      <c r="Q231" s="213"/>
      <c r="R231" s="213"/>
    </row>
    <row r="232" spans="2:18" ht="12.75" x14ac:dyDescent="0.2">
      <c r="B232" s="278" t="str">
        <f>IF(Tabla1[[#This Row],[Código_Actividad]]="","",CONCATENATE(Tabla1[[#This Row],[POA]],".",Tabla1[[#This Row],[SRS]],".",Tabla1[[#This Row],[AREA]],".",Tabla1[[#This Row],[TIPO]]))</f>
        <v/>
      </c>
      <c r="C232" s="278" t="str">
        <f>IF(Tabla1[[#This Row],[Código_Actividad]]="","",'[3]Formulario PPGR1'!#REF!)</f>
        <v/>
      </c>
      <c r="D232" s="278" t="str">
        <f>IF(Tabla1[[#This Row],[Código_Actividad]]="","",'[3]Formulario PPGR1'!#REF!)</f>
        <v/>
      </c>
      <c r="E232" s="278" t="str">
        <f>IF(Tabla1[[#This Row],[Código_Actividad]]="","",'[3]Formulario PPGR1'!#REF!)</f>
        <v/>
      </c>
      <c r="F232" s="278" t="str">
        <f>IF(Tabla1[[#This Row],[Código_Actividad]]="","",'[3]Formulario PPGR1'!#REF!)</f>
        <v/>
      </c>
      <c r="G232" s="279"/>
      <c r="H232" s="279"/>
      <c r="I232" s="280" t="s">
        <v>914</v>
      </c>
      <c r="J232" s="280" t="s">
        <v>1478</v>
      </c>
      <c r="K232" s="281" t="s">
        <v>1091</v>
      </c>
      <c r="L232" s="279">
        <v>1</v>
      </c>
      <c r="M232" s="282">
        <v>2200</v>
      </c>
      <c r="N232" s="226">
        <f>+Tabla1[[#This Row],[Cantidad de Insumos]]*Tabla1[[#This Row],[Precio Unitario]]</f>
        <v>2200</v>
      </c>
      <c r="O232" s="283" t="s">
        <v>1474</v>
      </c>
      <c r="P232" s="280" t="s">
        <v>1472</v>
      </c>
      <c r="Q232" s="213"/>
      <c r="R232" s="213"/>
    </row>
    <row r="233" spans="2:18" ht="12.75" x14ac:dyDescent="0.2">
      <c r="B233" s="228" t="e">
        <f>IF(Tabla1[[#This Row],[Código_Actividad]]="","",CONCATENATE(Tabla1[[#This Row],[POA]],".",Tabla1[[#This Row],[SRS]],".",Tabla1[[#This Row],[AREA]],".",Tabla1[[#This Row],[TIPO]]))</f>
        <v>#REF!</v>
      </c>
      <c r="C233" s="228" t="e">
        <f>IF(Tabla1[[#This Row],[Código_Actividad]]="","",'[3]Formulario PPGR1'!#REF!)</f>
        <v>#REF!</v>
      </c>
      <c r="D233" s="228" t="e">
        <f>IF(Tabla1[[#This Row],[Código_Actividad]]="","",'[3]Formulario PPGR1'!#REF!)</f>
        <v>#REF!</v>
      </c>
      <c r="E233" s="228" t="e">
        <f>IF(Tabla1[[#This Row],[Código_Actividad]]="","",'[3]Formulario PPGR1'!#REF!)</f>
        <v>#REF!</v>
      </c>
      <c r="F233" s="228" t="e">
        <f>IF(Tabla1[[#This Row],[Código_Actividad]]="","",'[3]Formulario PPGR1'!#REF!)</f>
        <v>#REF!</v>
      </c>
      <c r="G233" s="254" t="s">
        <v>1465</v>
      </c>
      <c r="H233" s="254" t="s">
        <v>1292</v>
      </c>
      <c r="I233" s="224" t="s">
        <v>1475</v>
      </c>
      <c r="J233" s="224" t="s">
        <v>1476</v>
      </c>
      <c r="K233" s="224" t="s">
        <v>1477</v>
      </c>
      <c r="L233" s="223">
        <v>1</v>
      </c>
      <c r="M233" s="225">
        <v>525</v>
      </c>
      <c r="N233" s="226">
        <f>+Tabla1[[#This Row],[Cantidad de Insumos]]*Tabla1[[#This Row],[Precio Unitario]]</f>
        <v>525</v>
      </c>
      <c r="O233" s="227" t="s">
        <v>819</v>
      </c>
      <c r="P233" s="224" t="s">
        <v>1472</v>
      </c>
      <c r="Q233" s="213"/>
      <c r="R233" s="213"/>
    </row>
    <row r="234" spans="2:18" ht="12.75" x14ac:dyDescent="0.2">
      <c r="B234" s="278" t="str">
        <f>IF(Tabla1[[#This Row],[Código_Actividad]]="","",CONCATENATE(Tabla1[[#This Row],[POA]],".",Tabla1[[#This Row],[SRS]],".",Tabla1[[#This Row],[AREA]],".",Tabla1[[#This Row],[TIPO]]))</f>
        <v/>
      </c>
      <c r="C234" s="278" t="str">
        <f>IF(Tabla1[[#This Row],[Código_Actividad]]="","",'[3]Formulario PPGR1'!#REF!)</f>
        <v/>
      </c>
      <c r="D234" s="278" t="str">
        <f>IF(Tabla1[[#This Row],[Código_Actividad]]="","",'[3]Formulario PPGR1'!#REF!)</f>
        <v/>
      </c>
      <c r="E234" s="278" t="str">
        <f>IF(Tabla1[[#This Row],[Código_Actividad]]="","",'[3]Formulario PPGR1'!#REF!)</f>
        <v/>
      </c>
      <c r="F234" s="278" t="str">
        <f>IF(Tabla1[[#This Row],[Código_Actividad]]="","",'[3]Formulario PPGR1'!#REF!)</f>
        <v/>
      </c>
      <c r="G234" s="279"/>
      <c r="H234" s="279"/>
      <c r="I234" s="280" t="s">
        <v>914</v>
      </c>
      <c r="J234" s="280" t="s">
        <v>1478</v>
      </c>
      <c r="K234" s="281" t="s">
        <v>1091</v>
      </c>
      <c r="L234" s="279">
        <v>1</v>
      </c>
      <c r="M234" s="282">
        <v>2200</v>
      </c>
      <c r="N234" s="226">
        <f>+Tabla1[[#This Row],[Cantidad de Insumos]]*Tabla1[[#This Row],[Precio Unitario]]</f>
        <v>2200</v>
      </c>
      <c r="O234" s="283" t="s">
        <v>1474</v>
      </c>
      <c r="P234" s="280" t="s">
        <v>1472</v>
      </c>
      <c r="Q234" s="213"/>
      <c r="R234" s="213"/>
    </row>
    <row r="235" spans="2:18" ht="12.75" x14ac:dyDescent="0.2">
      <c r="B235" s="228" t="e">
        <f>IF(Tabla1[[#This Row],[Código_Actividad]]="","",CONCATENATE(Tabla1[[#This Row],[POA]],".",Tabla1[[#This Row],[SRS]],".",Tabla1[[#This Row],[AREA]],".",Tabla1[[#This Row],[TIPO]]))</f>
        <v>#REF!</v>
      </c>
      <c r="C235" s="228" t="e">
        <f>IF(Tabla1[[#This Row],[Código_Actividad]]="","",'[3]Formulario PPGR1'!#REF!)</f>
        <v>#REF!</v>
      </c>
      <c r="D235" s="228" t="e">
        <f>IF(Tabla1[[#This Row],[Código_Actividad]]="","",'[3]Formulario PPGR1'!#REF!)</f>
        <v>#REF!</v>
      </c>
      <c r="E235" s="228" t="e">
        <f>IF(Tabla1[[#This Row],[Código_Actividad]]="","",'[3]Formulario PPGR1'!#REF!)</f>
        <v>#REF!</v>
      </c>
      <c r="F235" s="228" t="e">
        <f>IF(Tabla1[[#This Row],[Código_Actividad]]="","",'[3]Formulario PPGR1'!#REF!)</f>
        <v>#REF!</v>
      </c>
      <c r="G235" s="254" t="s">
        <v>1466</v>
      </c>
      <c r="H235" s="255" t="s">
        <v>1294</v>
      </c>
      <c r="I235" s="224" t="s">
        <v>1475</v>
      </c>
      <c r="J235" s="224" t="s">
        <v>1476</v>
      </c>
      <c r="K235" s="224" t="s">
        <v>1477</v>
      </c>
      <c r="L235" s="223">
        <v>1</v>
      </c>
      <c r="M235" s="225">
        <v>525</v>
      </c>
      <c r="N235" s="226">
        <f>+Tabla1[[#This Row],[Cantidad de Insumos]]*Tabla1[[#This Row],[Precio Unitario]]</f>
        <v>525</v>
      </c>
      <c r="O235" s="227" t="s">
        <v>819</v>
      </c>
      <c r="P235" s="224" t="s">
        <v>1472</v>
      </c>
      <c r="Q235" s="213"/>
      <c r="R235" s="213"/>
    </row>
    <row r="236" spans="2:18" ht="12.75" x14ac:dyDescent="0.2">
      <c r="B236" s="278" t="str">
        <f>IF(Tabla1[[#This Row],[Código_Actividad]]="","",CONCATENATE(Tabla1[[#This Row],[POA]],".",Tabla1[[#This Row],[SRS]],".",Tabla1[[#This Row],[AREA]],".",Tabla1[[#This Row],[TIPO]]))</f>
        <v/>
      </c>
      <c r="C236" s="278" t="str">
        <f>IF(Tabla1[[#This Row],[Código_Actividad]]="","",'[3]Formulario PPGR1'!#REF!)</f>
        <v/>
      </c>
      <c r="D236" s="278" t="str">
        <f>IF(Tabla1[[#This Row],[Código_Actividad]]="","",'[3]Formulario PPGR1'!#REF!)</f>
        <v/>
      </c>
      <c r="E236" s="278" t="str">
        <f>IF(Tabla1[[#This Row],[Código_Actividad]]="","",'[3]Formulario PPGR1'!#REF!)</f>
        <v/>
      </c>
      <c r="F236" s="278" t="str">
        <f>IF(Tabla1[[#This Row],[Código_Actividad]]="","",'[3]Formulario PPGR1'!#REF!)</f>
        <v/>
      </c>
      <c r="G236" s="279"/>
      <c r="H236" s="279"/>
      <c r="I236" s="280" t="s">
        <v>914</v>
      </c>
      <c r="J236" s="280" t="s">
        <v>1478</v>
      </c>
      <c r="K236" s="281" t="s">
        <v>1091</v>
      </c>
      <c r="L236" s="279">
        <v>1</v>
      </c>
      <c r="M236" s="282">
        <v>2200</v>
      </c>
      <c r="N236" s="226">
        <f>+Tabla1[[#This Row],[Cantidad de Insumos]]*Tabla1[[#This Row],[Precio Unitario]]</f>
        <v>2200</v>
      </c>
      <c r="O236" s="283" t="s">
        <v>1474</v>
      </c>
      <c r="P236" s="280" t="s">
        <v>1472</v>
      </c>
      <c r="Q236" s="213"/>
      <c r="R236" s="213"/>
    </row>
    <row r="237" spans="2:18" ht="25.5" x14ac:dyDescent="0.2">
      <c r="B237" s="228" t="e">
        <f>IF(Tabla1[[#This Row],[Código_Actividad]]="","",CONCATENATE(Tabla1[[#This Row],[POA]],".",Tabla1[[#This Row],[SRS]],".",Tabla1[[#This Row],[AREA]],".",Tabla1[[#This Row],[TIPO]]))</f>
        <v>#REF!</v>
      </c>
      <c r="C237" s="228" t="e">
        <f>IF(Tabla1[[#This Row],[Código_Actividad]]="","",'[3]Formulario PPGR1'!#REF!)</f>
        <v>#REF!</v>
      </c>
      <c r="D237" s="228" t="e">
        <f>IF(Tabla1[[#This Row],[Código_Actividad]]="","",'[3]Formulario PPGR1'!#REF!)</f>
        <v>#REF!</v>
      </c>
      <c r="E237" s="228" t="e">
        <f>IF(Tabla1[[#This Row],[Código_Actividad]]="","",'[3]Formulario PPGR1'!#REF!)</f>
        <v>#REF!</v>
      </c>
      <c r="F237" s="228" t="e">
        <f>IF(Tabla1[[#This Row],[Código_Actividad]]="","",'[3]Formulario PPGR1'!#REF!)</f>
        <v>#REF!</v>
      </c>
      <c r="G237" s="247" t="s">
        <v>1467</v>
      </c>
      <c r="H237" s="255" t="s">
        <v>1295</v>
      </c>
      <c r="I237" s="224" t="s">
        <v>1475</v>
      </c>
      <c r="J237" s="224" t="s">
        <v>1476</v>
      </c>
      <c r="K237" s="224" t="s">
        <v>1477</v>
      </c>
      <c r="L237" s="223">
        <v>1</v>
      </c>
      <c r="M237" s="225">
        <v>525</v>
      </c>
      <c r="N237" s="226">
        <f>+Tabla1[[#This Row],[Cantidad de Insumos]]*Tabla1[[#This Row],[Precio Unitario]]</f>
        <v>525</v>
      </c>
      <c r="O237" s="227" t="s">
        <v>819</v>
      </c>
      <c r="P237" s="224" t="s">
        <v>1472</v>
      </c>
      <c r="Q237" s="213"/>
      <c r="R237" s="213"/>
    </row>
    <row r="238" spans="2:18" ht="12.75" x14ac:dyDescent="0.2">
      <c r="B238" s="278" t="str">
        <f>IF(Tabla1[[#This Row],[Código_Actividad]]="","",CONCATENATE(Tabla1[[#This Row],[POA]],".",Tabla1[[#This Row],[SRS]],".",Tabla1[[#This Row],[AREA]],".",Tabla1[[#This Row],[TIPO]]))</f>
        <v/>
      </c>
      <c r="C238" s="278" t="str">
        <f>IF(Tabla1[[#This Row],[Código_Actividad]]="","",'[3]Formulario PPGR1'!#REF!)</f>
        <v/>
      </c>
      <c r="D238" s="278" t="str">
        <f>IF(Tabla1[[#This Row],[Código_Actividad]]="","",'[3]Formulario PPGR1'!#REF!)</f>
        <v/>
      </c>
      <c r="E238" s="278" t="str">
        <f>IF(Tabla1[[#This Row],[Código_Actividad]]="","",'[3]Formulario PPGR1'!#REF!)</f>
        <v/>
      </c>
      <c r="F238" s="278" t="str">
        <f>IF(Tabla1[[#This Row],[Código_Actividad]]="","",'[3]Formulario PPGR1'!#REF!)</f>
        <v/>
      </c>
      <c r="G238" s="279"/>
      <c r="H238" s="279"/>
      <c r="I238" s="280" t="s">
        <v>914</v>
      </c>
      <c r="J238" s="280" t="s">
        <v>1478</v>
      </c>
      <c r="K238" s="281" t="s">
        <v>1091</v>
      </c>
      <c r="L238" s="279">
        <v>1</v>
      </c>
      <c r="M238" s="282">
        <v>2200</v>
      </c>
      <c r="N238" s="226">
        <f>+Tabla1[[#This Row],[Cantidad de Insumos]]*Tabla1[[#This Row],[Precio Unitario]]</f>
        <v>2200</v>
      </c>
      <c r="O238" s="283" t="s">
        <v>1474</v>
      </c>
      <c r="P238" s="280" t="s">
        <v>1472</v>
      </c>
      <c r="Q238" s="213"/>
      <c r="R238" s="213"/>
    </row>
    <row r="239" spans="2:18" ht="25.5" x14ac:dyDescent="0.2">
      <c r="B239" s="228" t="e">
        <f>IF(Tabla1[[#This Row],[Código_Actividad]]="","",CONCATENATE(Tabla1[[#This Row],[POA]],".",Tabla1[[#This Row],[SRS]],".",Tabla1[[#This Row],[AREA]],".",Tabla1[[#This Row],[TIPO]]))</f>
        <v>#REF!</v>
      </c>
      <c r="C239" s="228" t="e">
        <f>IF(Tabla1[[#This Row],[Código_Actividad]]="","",'[3]Formulario PPGR1'!#REF!)</f>
        <v>#REF!</v>
      </c>
      <c r="D239" s="228" t="e">
        <f>IF(Tabla1[[#This Row],[Código_Actividad]]="","",'[3]Formulario PPGR1'!#REF!)</f>
        <v>#REF!</v>
      </c>
      <c r="E239" s="228" t="e">
        <f>IF(Tabla1[[#This Row],[Código_Actividad]]="","",'[3]Formulario PPGR1'!#REF!)</f>
        <v>#REF!</v>
      </c>
      <c r="F239" s="228" t="e">
        <f>IF(Tabla1[[#This Row],[Código_Actividad]]="","",'[3]Formulario PPGR1'!#REF!)</f>
        <v>#REF!</v>
      </c>
      <c r="G239" s="247" t="s">
        <v>1468</v>
      </c>
      <c r="H239" s="255" t="s">
        <v>1296</v>
      </c>
      <c r="I239" s="224" t="s">
        <v>1475</v>
      </c>
      <c r="J239" s="224" t="s">
        <v>1476</v>
      </c>
      <c r="K239" s="224" t="s">
        <v>1477</v>
      </c>
      <c r="L239" s="223">
        <v>1</v>
      </c>
      <c r="M239" s="225">
        <v>525</v>
      </c>
      <c r="N239" s="226">
        <f>+Tabla1[[#This Row],[Cantidad de Insumos]]*Tabla1[[#This Row],[Precio Unitario]]</f>
        <v>525</v>
      </c>
      <c r="O239" s="227" t="s">
        <v>819</v>
      </c>
      <c r="P239" s="224" t="s">
        <v>1472</v>
      </c>
      <c r="Q239" s="213"/>
      <c r="R239" s="213"/>
    </row>
    <row r="240" spans="2:18" ht="12.75" x14ac:dyDescent="0.2">
      <c r="B240" s="228" t="str">
        <f>IF(Tabla1[[#This Row],[Código_Actividad]]="","",CONCATENATE(Tabla1[[#This Row],[POA]],".",Tabla1[[#This Row],[SRS]],".",Tabla1[[#This Row],[AREA]],".",Tabla1[[#This Row],[TIPO]]))</f>
        <v/>
      </c>
      <c r="C240" s="228" t="str">
        <f>IF(Tabla1[[#This Row],[Código_Actividad]]="","",'[3]Formulario PPGR1'!#REF!)</f>
        <v/>
      </c>
      <c r="D240" s="228" t="str">
        <f>IF(Tabla1[[#This Row],[Código_Actividad]]="","",'[3]Formulario PPGR1'!#REF!)</f>
        <v/>
      </c>
      <c r="E240" s="228" t="str">
        <f>IF(Tabla1[[#This Row],[Código_Actividad]]="","",'[3]Formulario PPGR1'!#REF!)</f>
        <v/>
      </c>
      <c r="F240" s="228" t="str">
        <f>IF(Tabla1[[#This Row],[Código_Actividad]]="","",'[3]Formulario PPGR1'!#REF!)</f>
        <v/>
      </c>
      <c r="G240" s="223"/>
      <c r="H240" s="223"/>
      <c r="I240" s="280" t="s">
        <v>914</v>
      </c>
      <c r="J240" s="280" t="s">
        <v>1478</v>
      </c>
      <c r="K240" s="281" t="s">
        <v>1091</v>
      </c>
      <c r="L240" s="279">
        <v>1</v>
      </c>
      <c r="M240" s="282">
        <v>2200</v>
      </c>
      <c r="N240" s="226">
        <f>+Tabla1[[#This Row],[Cantidad de Insumos]]*Tabla1[[#This Row],[Precio Unitario]]</f>
        <v>2200</v>
      </c>
      <c r="O240" s="283" t="s">
        <v>1474</v>
      </c>
      <c r="P240" s="280" t="s">
        <v>1472</v>
      </c>
      <c r="Q240" s="213"/>
      <c r="R240" s="213"/>
    </row>
    <row r="241" spans="7:16" s="18" customFormat="1" x14ac:dyDescent="0.25">
      <c r="G241" s="214"/>
      <c r="H241" s="214"/>
      <c r="I241" s="214"/>
      <c r="J241" s="214"/>
      <c r="K241" s="214"/>
      <c r="L241" s="214"/>
      <c r="M241" s="229"/>
      <c r="N241" s="214"/>
      <c r="O241" s="214"/>
      <c r="P241" s="214"/>
    </row>
    <row r="242" spans="7:16" s="18" customFormat="1" x14ac:dyDescent="0.25">
      <c r="G242" s="214"/>
      <c r="H242" s="214"/>
      <c r="I242" s="214"/>
      <c r="J242" s="214"/>
      <c r="K242" s="214"/>
      <c r="L242" s="214"/>
      <c r="M242" s="229"/>
      <c r="N242" s="214"/>
      <c r="O242" s="214"/>
      <c r="P242" s="214"/>
    </row>
    <row r="243" spans="7:16" s="18" customFormat="1" x14ac:dyDescent="0.25">
      <c r="G243" s="214"/>
      <c r="H243" s="214"/>
      <c r="I243" s="214"/>
      <c r="J243" s="214"/>
      <c r="K243" s="214"/>
      <c r="L243" s="214"/>
      <c r="M243" s="229"/>
      <c r="N243" s="214"/>
      <c r="O243" s="214"/>
      <c r="P243" s="214"/>
    </row>
    <row r="244" spans="7:16" s="18" customFormat="1" x14ac:dyDescent="0.25">
      <c r="G244" s="214"/>
      <c r="H244" s="214"/>
      <c r="I244" s="214"/>
      <c r="J244" s="214"/>
      <c r="K244" s="214"/>
      <c r="L244" s="214"/>
      <c r="M244" s="229"/>
      <c r="N244" s="214"/>
      <c r="O244" s="214"/>
      <c r="P244" s="214"/>
    </row>
    <row r="245" spans="7:16" s="18" customFormat="1" x14ac:dyDescent="0.25">
      <c r="G245" s="214"/>
      <c r="H245" s="214"/>
      <c r="I245" s="214"/>
      <c r="J245" s="214"/>
      <c r="K245" s="214"/>
      <c r="L245" s="214"/>
      <c r="M245" s="229"/>
      <c r="N245" s="214"/>
      <c r="O245" s="214"/>
      <c r="P245" s="214"/>
    </row>
    <row r="246" spans="7:16" s="18" customFormat="1" x14ac:dyDescent="0.25">
      <c r="G246" s="214"/>
      <c r="H246" s="214"/>
      <c r="I246" s="214"/>
      <c r="J246" s="214"/>
      <c r="K246" s="214"/>
      <c r="L246" s="214"/>
      <c r="M246" s="229"/>
      <c r="N246" s="214"/>
      <c r="O246" s="214"/>
      <c r="P246" s="214"/>
    </row>
    <row r="247" spans="7:16" s="18" customFormat="1" x14ac:dyDescent="0.25">
      <c r="G247" s="214"/>
      <c r="H247" s="214"/>
      <c r="I247" s="214"/>
      <c r="J247" s="214"/>
      <c r="K247" s="214"/>
      <c r="L247" s="214"/>
      <c r="M247" s="229"/>
      <c r="N247" s="214"/>
      <c r="O247" s="214"/>
      <c r="P247" s="214"/>
    </row>
    <row r="248" spans="7:16" s="18" customFormat="1" x14ac:dyDescent="0.25">
      <c r="G248" s="214"/>
      <c r="H248" s="214"/>
      <c r="I248" s="214"/>
      <c r="J248" s="214"/>
      <c r="K248" s="214"/>
      <c r="L248" s="214"/>
      <c r="M248" s="229"/>
      <c r="N248" s="214"/>
      <c r="O248" s="214"/>
      <c r="P248" s="214"/>
    </row>
    <row r="249" spans="7:16" s="18" customFormat="1" x14ac:dyDescent="0.25">
      <c r="G249" s="214"/>
      <c r="H249" s="214"/>
      <c r="I249" s="214"/>
      <c r="J249" s="214"/>
      <c r="K249" s="214"/>
      <c r="L249" s="214"/>
      <c r="M249" s="229"/>
      <c r="N249" s="214"/>
      <c r="O249" s="214"/>
      <c r="P249" s="214"/>
    </row>
    <row r="250" spans="7:16" s="18" customFormat="1" x14ac:dyDescent="0.25">
      <c r="G250" s="214"/>
      <c r="H250" s="214"/>
      <c r="I250" s="214"/>
      <c r="J250" s="214"/>
      <c r="K250" s="214"/>
      <c r="L250" s="214"/>
      <c r="M250" s="229"/>
      <c r="N250" s="214"/>
      <c r="O250" s="214"/>
      <c r="P250" s="214"/>
    </row>
    <row r="251" spans="7:16" s="18" customFormat="1" x14ac:dyDescent="0.25">
      <c r="G251" s="214"/>
      <c r="H251" s="214"/>
      <c r="I251" s="214"/>
      <c r="J251" s="214"/>
      <c r="K251" s="214"/>
      <c r="L251" s="214"/>
      <c r="M251" s="229"/>
      <c r="N251" s="214"/>
      <c r="O251" s="214"/>
      <c r="P251" s="214"/>
    </row>
    <row r="252" spans="7:16" s="18" customFormat="1" x14ac:dyDescent="0.25">
      <c r="G252" s="214"/>
      <c r="H252" s="214"/>
      <c r="I252" s="214"/>
      <c r="J252" s="214"/>
      <c r="K252" s="214"/>
      <c r="L252" s="214"/>
      <c r="M252" s="229"/>
      <c r="N252" s="214"/>
      <c r="O252" s="214"/>
      <c r="P252" s="214"/>
    </row>
    <row r="253" spans="7:16" s="18" customFormat="1" x14ac:dyDescent="0.25">
      <c r="G253" s="214"/>
      <c r="H253" s="214"/>
      <c r="I253" s="214"/>
      <c r="J253" s="214"/>
      <c r="K253" s="214"/>
      <c r="L253" s="214"/>
      <c r="M253" s="229"/>
      <c r="N253" s="214"/>
      <c r="O253" s="214"/>
      <c r="P253" s="214"/>
    </row>
    <row r="254" spans="7:16" s="18" customFormat="1" x14ac:dyDescent="0.25">
      <c r="G254" s="214"/>
      <c r="H254" s="214"/>
      <c r="I254" s="214"/>
      <c r="J254" s="214"/>
      <c r="K254" s="214"/>
      <c r="L254" s="214"/>
      <c r="M254" s="229"/>
      <c r="N254" s="214"/>
      <c r="O254" s="214"/>
      <c r="P254" s="214"/>
    </row>
    <row r="255" spans="7:16" s="18" customFormat="1" x14ac:dyDescent="0.25">
      <c r="G255" s="214"/>
      <c r="H255" s="214"/>
      <c r="I255" s="214"/>
      <c r="J255" s="214"/>
      <c r="K255" s="214"/>
      <c r="L255" s="214"/>
      <c r="M255" s="229"/>
      <c r="N255" s="214"/>
      <c r="O255" s="214"/>
      <c r="P255" s="214"/>
    </row>
    <row r="256" spans="7:16" s="18" customFormat="1" x14ac:dyDescent="0.25">
      <c r="G256" s="214"/>
      <c r="H256" s="214"/>
      <c r="I256" s="214"/>
      <c r="J256" s="214"/>
      <c r="K256" s="214"/>
      <c r="L256" s="214"/>
      <c r="M256" s="229"/>
      <c r="N256" s="214"/>
      <c r="O256" s="214"/>
      <c r="P256" s="214"/>
    </row>
    <row r="257" spans="7:16" s="18" customFormat="1" x14ac:dyDescent="0.25">
      <c r="G257" s="214"/>
      <c r="H257" s="214"/>
      <c r="I257" s="214"/>
      <c r="J257" s="214"/>
      <c r="K257" s="214"/>
      <c r="L257" s="214"/>
      <c r="M257" s="229"/>
      <c r="N257" s="214"/>
      <c r="O257" s="214"/>
      <c r="P257" s="214"/>
    </row>
    <row r="258" spans="7:16" s="18" customFormat="1" x14ac:dyDescent="0.25">
      <c r="G258" s="214"/>
      <c r="H258" s="214"/>
      <c r="I258" s="214"/>
      <c r="J258" s="214"/>
      <c r="K258" s="214"/>
      <c r="L258" s="214"/>
      <c r="M258" s="229"/>
      <c r="N258" s="214"/>
      <c r="O258" s="214"/>
      <c r="P258" s="214"/>
    </row>
    <row r="259" spans="7:16" s="18" customFormat="1" x14ac:dyDescent="0.25">
      <c r="G259" s="214"/>
      <c r="H259" s="214"/>
      <c r="I259" s="214"/>
      <c r="J259" s="214"/>
      <c r="K259" s="214"/>
      <c r="L259" s="214"/>
      <c r="M259" s="229"/>
      <c r="N259" s="214"/>
      <c r="O259" s="214"/>
      <c r="P259" s="214"/>
    </row>
    <row r="260" spans="7:16" s="18" customFormat="1" x14ac:dyDescent="0.25">
      <c r="G260" s="214"/>
      <c r="H260" s="214"/>
      <c r="I260" s="214"/>
      <c r="J260" s="214"/>
      <c r="K260" s="214"/>
      <c r="L260" s="214"/>
      <c r="M260" s="229"/>
      <c r="N260" s="214"/>
      <c r="O260" s="214"/>
      <c r="P260" s="214"/>
    </row>
    <row r="261" spans="7:16" s="18" customFormat="1" x14ac:dyDescent="0.25">
      <c r="G261" s="214"/>
      <c r="H261" s="214"/>
      <c r="I261" s="214"/>
      <c r="J261" s="214"/>
      <c r="K261" s="214"/>
      <c r="L261" s="214"/>
      <c r="M261" s="229"/>
      <c r="N261" s="214"/>
      <c r="O261" s="214"/>
      <c r="P261" s="214"/>
    </row>
    <row r="262" spans="7:16" s="18" customFormat="1" x14ac:dyDescent="0.25">
      <c r="G262" s="214"/>
      <c r="H262" s="214"/>
      <c r="I262" s="214"/>
      <c r="J262" s="214"/>
      <c r="K262" s="214"/>
      <c r="L262" s="214"/>
      <c r="M262" s="229"/>
      <c r="N262" s="214"/>
      <c r="O262" s="214"/>
      <c r="P262" s="214"/>
    </row>
    <row r="263" spans="7:16" s="18" customFormat="1" x14ac:dyDescent="0.25">
      <c r="G263" s="214"/>
      <c r="H263" s="214"/>
      <c r="I263" s="214"/>
      <c r="J263" s="214"/>
      <c r="K263" s="214"/>
      <c r="L263" s="214"/>
      <c r="M263" s="229"/>
      <c r="N263" s="214"/>
      <c r="O263" s="214"/>
      <c r="P263" s="214"/>
    </row>
    <row r="264" spans="7:16" s="18" customFormat="1" x14ac:dyDescent="0.25">
      <c r="G264" s="214"/>
      <c r="H264" s="214"/>
      <c r="I264" s="214"/>
      <c r="J264" s="214"/>
      <c r="K264" s="214"/>
      <c r="L264" s="214"/>
      <c r="M264" s="229"/>
      <c r="N264" s="214"/>
      <c r="O264" s="214"/>
      <c r="P264" s="214"/>
    </row>
    <row r="265" spans="7:16" s="18" customFormat="1" x14ac:dyDescent="0.25">
      <c r="G265" s="214"/>
      <c r="H265" s="214"/>
      <c r="I265" s="214"/>
      <c r="J265" s="214"/>
      <c r="K265" s="214"/>
      <c r="L265" s="214"/>
      <c r="M265" s="229"/>
      <c r="N265" s="214"/>
      <c r="O265" s="214"/>
      <c r="P265" s="214"/>
    </row>
    <row r="266" spans="7:16" s="18" customFormat="1" x14ac:dyDescent="0.25">
      <c r="G266" s="214"/>
      <c r="H266" s="214"/>
      <c r="I266" s="214"/>
      <c r="J266" s="214"/>
      <c r="K266" s="214"/>
      <c r="L266" s="214"/>
      <c r="M266" s="229"/>
      <c r="N266" s="214"/>
      <c r="O266" s="214"/>
      <c r="P266" s="214"/>
    </row>
    <row r="267" spans="7:16" s="18" customFormat="1" x14ac:dyDescent="0.25">
      <c r="G267" s="214"/>
      <c r="H267" s="214"/>
      <c r="I267" s="214"/>
      <c r="J267" s="214"/>
      <c r="K267" s="214"/>
      <c r="L267" s="214"/>
      <c r="M267" s="229"/>
      <c r="N267" s="214"/>
      <c r="O267" s="214"/>
      <c r="P267" s="214"/>
    </row>
    <row r="268" spans="7:16" s="18" customFormat="1" x14ac:dyDescent="0.25">
      <c r="G268" s="214"/>
      <c r="H268" s="214"/>
      <c r="I268" s="214"/>
      <c r="J268" s="214"/>
      <c r="K268" s="214"/>
      <c r="L268" s="214"/>
      <c r="M268" s="229"/>
      <c r="N268" s="214"/>
      <c r="O268" s="214"/>
      <c r="P268" s="214"/>
    </row>
    <row r="269" spans="7:16" s="18" customFormat="1" x14ac:dyDescent="0.25">
      <c r="G269" s="214"/>
      <c r="H269" s="214"/>
      <c r="I269" s="214"/>
      <c r="J269" s="214"/>
      <c r="K269" s="214"/>
      <c r="L269" s="214"/>
      <c r="M269" s="229"/>
      <c r="N269" s="214"/>
      <c r="O269" s="214"/>
      <c r="P269" s="214"/>
    </row>
    <row r="270" spans="7:16" s="18" customFormat="1" x14ac:dyDescent="0.25">
      <c r="G270" s="214"/>
      <c r="H270" s="214"/>
      <c r="I270" s="214"/>
      <c r="J270" s="214"/>
      <c r="K270" s="214"/>
      <c r="L270" s="214"/>
      <c r="M270" s="229"/>
      <c r="N270" s="214"/>
      <c r="O270" s="214"/>
      <c r="P270" s="214"/>
    </row>
    <row r="271" spans="7:16" s="18" customFormat="1" x14ac:dyDescent="0.25">
      <c r="G271" s="214"/>
      <c r="H271" s="214"/>
      <c r="I271" s="214"/>
      <c r="J271" s="214"/>
      <c r="K271" s="214"/>
      <c r="L271" s="214"/>
      <c r="M271" s="229"/>
      <c r="N271" s="214"/>
      <c r="O271" s="214"/>
      <c r="P271" s="214"/>
    </row>
    <row r="272" spans="7:16" s="18" customFormat="1" x14ac:dyDescent="0.25">
      <c r="G272" s="214"/>
      <c r="H272" s="214"/>
      <c r="I272" s="214"/>
      <c r="J272" s="214"/>
      <c r="K272" s="214"/>
      <c r="L272" s="214"/>
      <c r="M272" s="229"/>
      <c r="N272" s="214"/>
      <c r="O272" s="214"/>
      <c r="P272" s="214"/>
    </row>
    <row r="273" spans="7:16" s="18" customFormat="1" x14ac:dyDescent="0.25">
      <c r="G273" s="214"/>
      <c r="H273" s="214"/>
      <c r="I273" s="214"/>
      <c r="J273" s="214"/>
      <c r="K273" s="214"/>
      <c r="L273" s="214"/>
      <c r="M273" s="229"/>
      <c r="N273" s="214"/>
      <c r="O273" s="214"/>
      <c r="P273" s="214"/>
    </row>
    <row r="274" spans="7:16" s="18" customFormat="1" x14ac:dyDescent="0.25">
      <c r="G274" s="214"/>
      <c r="H274" s="214"/>
      <c r="I274" s="214"/>
      <c r="J274" s="214"/>
      <c r="K274" s="214"/>
      <c r="L274" s="214"/>
      <c r="M274" s="229"/>
      <c r="N274" s="214"/>
      <c r="O274" s="214"/>
      <c r="P274" s="214"/>
    </row>
    <row r="275" spans="7:16" s="18" customFormat="1" x14ac:dyDescent="0.25">
      <c r="G275" s="214"/>
      <c r="H275" s="214"/>
      <c r="I275" s="214"/>
      <c r="J275" s="214"/>
      <c r="K275" s="214"/>
      <c r="L275" s="214"/>
      <c r="M275" s="229"/>
      <c r="N275" s="214"/>
      <c r="O275" s="214"/>
      <c r="P275" s="214"/>
    </row>
    <row r="276" spans="7:16" s="18" customFormat="1" x14ac:dyDescent="0.25">
      <c r="G276" s="214"/>
      <c r="H276" s="214"/>
      <c r="I276" s="214"/>
      <c r="J276" s="214"/>
      <c r="K276" s="214"/>
      <c r="L276" s="214"/>
      <c r="M276" s="229"/>
      <c r="N276" s="214"/>
      <c r="O276" s="214"/>
      <c r="P276" s="214"/>
    </row>
    <row r="277" spans="7:16" s="18" customFormat="1" x14ac:dyDescent="0.25">
      <c r="G277" s="214"/>
      <c r="H277" s="214"/>
      <c r="I277" s="214"/>
      <c r="J277" s="214"/>
      <c r="K277" s="214"/>
      <c r="L277" s="214"/>
      <c r="M277" s="229"/>
      <c r="N277" s="214"/>
      <c r="O277" s="214"/>
      <c r="P277" s="214"/>
    </row>
    <row r="278" spans="7:16" s="18" customFormat="1" x14ac:dyDescent="0.25">
      <c r="G278" s="214"/>
      <c r="H278" s="214"/>
      <c r="I278" s="214"/>
      <c r="J278" s="214"/>
      <c r="K278" s="214"/>
      <c r="L278" s="214"/>
      <c r="M278" s="229"/>
      <c r="N278" s="214"/>
      <c r="O278" s="214"/>
      <c r="P278" s="214"/>
    </row>
    <row r="279" spans="7:16" s="18" customFormat="1" x14ac:dyDescent="0.25">
      <c r="G279" s="214"/>
      <c r="H279" s="214"/>
      <c r="I279" s="214"/>
      <c r="J279" s="214"/>
      <c r="K279" s="214"/>
      <c r="L279" s="214"/>
      <c r="M279" s="229"/>
      <c r="N279" s="214"/>
      <c r="O279" s="214"/>
      <c r="P279" s="214"/>
    </row>
    <row r="280" spans="7:16" s="18" customFormat="1" x14ac:dyDescent="0.25">
      <c r="G280" s="214"/>
      <c r="H280" s="214"/>
      <c r="I280" s="214"/>
      <c r="J280" s="214"/>
      <c r="K280" s="214"/>
      <c r="L280" s="214"/>
      <c r="M280" s="229"/>
      <c r="N280" s="214"/>
      <c r="O280" s="214"/>
      <c r="P280" s="214"/>
    </row>
    <row r="281" spans="7:16" s="18" customFormat="1" x14ac:dyDescent="0.25">
      <c r="G281" s="214"/>
      <c r="H281" s="214"/>
      <c r="I281" s="214"/>
      <c r="J281" s="214"/>
      <c r="K281" s="214"/>
      <c r="L281" s="214"/>
      <c r="M281" s="229"/>
      <c r="N281" s="214"/>
      <c r="O281" s="214"/>
      <c r="P281" s="214"/>
    </row>
    <row r="282" spans="7:16" s="18" customFormat="1" x14ac:dyDescent="0.25">
      <c r="G282" s="214"/>
      <c r="H282" s="214"/>
      <c r="I282" s="214"/>
      <c r="J282" s="214"/>
      <c r="K282" s="214"/>
      <c r="L282" s="214"/>
      <c r="M282" s="229"/>
      <c r="N282" s="214"/>
      <c r="O282" s="214"/>
      <c r="P282" s="214"/>
    </row>
    <row r="283" spans="7:16" s="18" customFormat="1" x14ac:dyDescent="0.25">
      <c r="G283" s="214"/>
      <c r="H283" s="214"/>
      <c r="I283" s="214"/>
      <c r="J283" s="214"/>
      <c r="K283" s="214"/>
      <c r="L283" s="214"/>
      <c r="M283" s="229"/>
      <c r="N283" s="214"/>
      <c r="O283" s="214"/>
      <c r="P283" s="214"/>
    </row>
    <row r="284" spans="7:16" s="18" customFormat="1" x14ac:dyDescent="0.25">
      <c r="G284" s="214"/>
      <c r="H284" s="214"/>
      <c r="I284" s="214"/>
      <c r="J284" s="214"/>
      <c r="K284" s="214"/>
      <c r="L284" s="214"/>
      <c r="M284" s="229"/>
      <c r="N284" s="214"/>
      <c r="O284" s="214"/>
      <c r="P284" s="214"/>
    </row>
    <row r="285" spans="7:16" s="18" customFormat="1" x14ac:dyDescent="0.25">
      <c r="G285" s="214"/>
      <c r="H285" s="214"/>
      <c r="I285" s="214"/>
      <c r="J285" s="214"/>
      <c r="K285" s="214"/>
      <c r="L285" s="214"/>
      <c r="M285" s="229"/>
      <c r="N285" s="214"/>
      <c r="O285" s="214"/>
      <c r="P285" s="214"/>
    </row>
    <row r="286" spans="7:16" s="18" customFormat="1" x14ac:dyDescent="0.25">
      <c r="G286" s="214"/>
      <c r="H286" s="214"/>
      <c r="I286" s="214"/>
      <c r="J286" s="214"/>
      <c r="K286" s="214"/>
      <c r="L286" s="214"/>
      <c r="M286" s="229"/>
      <c r="N286" s="214"/>
      <c r="O286" s="214"/>
      <c r="P286" s="214"/>
    </row>
    <row r="287" spans="7:16" s="18" customFormat="1" x14ac:dyDescent="0.25">
      <c r="G287" s="214"/>
      <c r="H287" s="214"/>
      <c r="I287" s="214"/>
      <c r="J287" s="214"/>
      <c r="K287" s="214"/>
      <c r="L287" s="214"/>
      <c r="M287" s="229"/>
      <c r="N287" s="214"/>
      <c r="O287" s="214"/>
      <c r="P287" s="214"/>
    </row>
    <row r="288" spans="7:16" s="18" customFormat="1" x14ac:dyDescent="0.25">
      <c r="G288" s="214"/>
      <c r="H288" s="214"/>
      <c r="I288" s="214"/>
      <c r="J288" s="214"/>
      <c r="K288" s="214"/>
      <c r="L288" s="214"/>
      <c r="M288" s="229"/>
      <c r="N288" s="214"/>
      <c r="O288" s="214"/>
      <c r="P288" s="214"/>
    </row>
    <row r="289" spans="7:16" s="18" customFormat="1" x14ac:dyDescent="0.25">
      <c r="G289" s="214"/>
      <c r="H289" s="214"/>
      <c r="I289" s="214"/>
      <c r="J289" s="214"/>
      <c r="K289" s="214"/>
      <c r="L289" s="214"/>
      <c r="M289" s="229"/>
      <c r="N289" s="214"/>
      <c r="O289" s="214"/>
      <c r="P289" s="214"/>
    </row>
    <row r="290" spans="7:16" s="18" customFormat="1" x14ac:dyDescent="0.25">
      <c r="G290" s="214"/>
      <c r="H290" s="214"/>
      <c r="I290" s="214"/>
      <c r="J290" s="214"/>
      <c r="K290" s="214"/>
      <c r="L290" s="214"/>
      <c r="M290" s="229"/>
      <c r="N290" s="214"/>
      <c r="O290" s="214"/>
      <c r="P290" s="214"/>
    </row>
    <row r="291" spans="7:16" s="18" customFormat="1" x14ac:dyDescent="0.25">
      <c r="G291" s="214"/>
      <c r="H291" s="214"/>
      <c r="I291" s="214"/>
      <c r="J291" s="214"/>
      <c r="K291" s="214"/>
      <c r="L291" s="214"/>
      <c r="M291" s="229"/>
      <c r="N291" s="214"/>
      <c r="O291" s="214"/>
      <c r="P291" s="214"/>
    </row>
    <row r="292" spans="7:16" s="18" customFormat="1" x14ac:dyDescent="0.25">
      <c r="G292" s="214"/>
      <c r="H292" s="214"/>
      <c r="I292" s="214"/>
      <c r="J292" s="214"/>
      <c r="K292" s="214"/>
      <c r="L292" s="214"/>
      <c r="M292" s="229"/>
      <c r="N292" s="214"/>
      <c r="O292" s="214"/>
      <c r="P292" s="214"/>
    </row>
    <row r="293" spans="7:16" s="18" customFormat="1" x14ac:dyDescent="0.25">
      <c r="G293" s="214"/>
      <c r="H293" s="214"/>
      <c r="I293" s="214"/>
      <c r="J293" s="214"/>
      <c r="K293" s="214"/>
      <c r="L293" s="214"/>
      <c r="M293" s="229"/>
      <c r="N293" s="214"/>
      <c r="O293" s="214"/>
      <c r="P293" s="214"/>
    </row>
    <row r="294" spans="7:16" s="18" customFormat="1" x14ac:dyDescent="0.25">
      <c r="G294" s="214"/>
      <c r="H294" s="214"/>
      <c r="I294" s="214"/>
      <c r="J294" s="214"/>
      <c r="K294" s="214"/>
      <c r="L294" s="214"/>
      <c r="M294" s="229"/>
      <c r="N294" s="214"/>
      <c r="O294" s="214"/>
      <c r="P294" s="214"/>
    </row>
    <row r="295" spans="7:16" s="18" customFormat="1" x14ac:dyDescent="0.25">
      <c r="G295" s="214"/>
      <c r="H295" s="214"/>
      <c r="I295" s="214"/>
      <c r="J295" s="214"/>
      <c r="K295" s="214"/>
      <c r="L295" s="214"/>
      <c r="M295" s="229"/>
      <c r="N295" s="214"/>
      <c r="O295" s="214"/>
      <c r="P295" s="214"/>
    </row>
    <row r="296" spans="7:16" s="18" customFormat="1" x14ac:dyDescent="0.25">
      <c r="G296" s="214"/>
      <c r="H296" s="214"/>
      <c r="I296" s="214"/>
      <c r="J296" s="214"/>
      <c r="K296" s="214"/>
      <c r="L296" s="214"/>
      <c r="M296" s="229"/>
      <c r="N296" s="214"/>
      <c r="O296" s="214"/>
      <c r="P296" s="214"/>
    </row>
    <row r="297" spans="7:16" s="18" customFormat="1" x14ac:dyDescent="0.25">
      <c r="G297" s="214"/>
      <c r="H297" s="214"/>
      <c r="I297" s="214"/>
      <c r="J297" s="214"/>
      <c r="K297" s="214"/>
      <c r="L297" s="214"/>
      <c r="M297" s="229"/>
      <c r="N297" s="214"/>
      <c r="O297" s="214"/>
      <c r="P297" s="214"/>
    </row>
    <row r="298" spans="7:16" s="18" customFormat="1" x14ac:dyDescent="0.25">
      <c r="G298" s="214"/>
      <c r="H298" s="214"/>
      <c r="I298" s="214"/>
      <c r="J298" s="214"/>
      <c r="K298" s="214"/>
      <c r="L298" s="214"/>
      <c r="M298" s="229"/>
      <c r="N298" s="214"/>
      <c r="O298" s="214"/>
      <c r="P298" s="214"/>
    </row>
    <row r="299" spans="7:16" s="18" customFormat="1" x14ac:dyDescent="0.25">
      <c r="G299" s="214"/>
      <c r="H299" s="214"/>
      <c r="I299" s="214"/>
      <c r="J299" s="214"/>
      <c r="K299" s="214"/>
      <c r="L299" s="214"/>
      <c r="M299" s="229"/>
      <c r="N299" s="214"/>
      <c r="O299" s="214"/>
      <c r="P299" s="214"/>
    </row>
    <row r="300" spans="7:16" s="18" customFormat="1" x14ac:dyDescent="0.25">
      <c r="G300" s="214"/>
      <c r="H300" s="214"/>
      <c r="I300" s="214"/>
      <c r="J300" s="214"/>
      <c r="K300" s="214"/>
      <c r="L300" s="214"/>
      <c r="M300" s="229"/>
      <c r="N300" s="214"/>
      <c r="O300" s="214"/>
      <c r="P300" s="214"/>
    </row>
    <row r="301" spans="7:16" s="18" customFormat="1" x14ac:dyDescent="0.25">
      <c r="G301" s="214"/>
      <c r="H301" s="214"/>
      <c r="I301" s="214"/>
      <c r="J301" s="214"/>
      <c r="K301" s="214"/>
      <c r="L301" s="214"/>
      <c r="M301" s="229"/>
      <c r="N301" s="214"/>
      <c r="O301" s="214"/>
      <c r="P301" s="214"/>
    </row>
    <row r="302" spans="7:16" s="18" customFormat="1" x14ac:dyDescent="0.25">
      <c r="G302" s="214"/>
      <c r="H302" s="214"/>
      <c r="I302" s="214"/>
      <c r="J302" s="214"/>
      <c r="K302" s="214"/>
      <c r="L302" s="214"/>
      <c r="M302" s="229"/>
      <c r="N302" s="214"/>
      <c r="O302" s="214"/>
      <c r="P302" s="214"/>
    </row>
    <row r="303" spans="7:16" s="18" customFormat="1" x14ac:dyDescent="0.25">
      <c r="G303" s="214"/>
      <c r="H303" s="214"/>
      <c r="I303" s="214"/>
      <c r="J303" s="214"/>
      <c r="K303" s="214"/>
      <c r="L303" s="214"/>
      <c r="M303" s="229"/>
      <c r="N303" s="214"/>
      <c r="O303" s="214"/>
      <c r="P303" s="214"/>
    </row>
    <row r="304" spans="7:16" s="18" customFormat="1" x14ac:dyDescent="0.25">
      <c r="G304" s="214"/>
      <c r="H304" s="214"/>
      <c r="I304" s="214"/>
      <c r="J304" s="214"/>
      <c r="K304" s="214"/>
      <c r="L304" s="214"/>
      <c r="M304" s="229"/>
      <c r="N304" s="214"/>
      <c r="O304" s="214"/>
      <c r="P304" s="214"/>
    </row>
    <row r="305" spans="7:16" s="18" customFormat="1" x14ac:dyDescent="0.25">
      <c r="G305" s="214"/>
      <c r="H305" s="214"/>
      <c r="I305" s="214"/>
      <c r="J305" s="214"/>
      <c r="K305" s="214"/>
      <c r="L305" s="214"/>
      <c r="M305" s="229"/>
      <c r="N305" s="214"/>
      <c r="O305" s="214"/>
      <c r="P305" s="214"/>
    </row>
    <row r="306" spans="7:16" s="18" customFormat="1" x14ac:dyDescent="0.25">
      <c r="G306" s="214"/>
      <c r="H306" s="214"/>
      <c r="I306" s="214"/>
      <c r="J306" s="214"/>
      <c r="K306" s="214"/>
      <c r="L306" s="214"/>
      <c r="M306" s="229"/>
      <c r="N306" s="214"/>
      <c r="O306" s="214"/>
      <c r="P306" s="214"/>
    </row>
    <row r="307" spans="7:16" s="18" customFormat="1" x14ac:dyDescent="0.25">
      <c r="G307" s="214"/>
      <c r="H307" s="214"/>
      <c r="I307" s="214"/>
      <c r="J307" s="214"/>
      <c r="K307" s="214"/>
      <c r="L307" s="214"/>
      <c r="M307" s="229"/>
      <c r="N307" s="214"/>
      <c r="O307" s="214"/>
      <c r="P307" s="214"/>
    </row>
    <row r="308" spans="7:16" s="18" customFormat="1" x14ac:dyDescent="0.25">
      <c r="G308" s="214"/>
      <c r="H308" s="214"/>
      <c r="I308" s="214"/>
      <c r="J308" s="214"/>
      <c r="K308" s="214"/>
      <c r="L308" s="214"/>
      <c r="M308" s="229"/>
      <c r="N308" s="214"/>
      <c r="O308" s="214"/>
      <c r="P308" s="214"/>
    </row>
    <row r="309" spans="7:16" s="18" customFormat="1" x14ac:dyDescent="0.25">
      <c r="G309" s="214"/>
      <c r="H309" s="214"/>
      <c r="I309" s="214"/>
      <c r="J309" s="214"/>
      <c r="K309" s="214"/>
      <c r="L309" s="214"/>
      <c r="M309" s="229"/>
      <c r="N309" s="214"/>
      <c r="O309" s="214"/>
      <c r="P309" s="214"/>
    </row>
    <row r="310" spans="7:16" s="18" customFormat="1" x14ac:dyDescent="0.25">
      <c r="G310" s="214"/>
      <c r="H310" s="214"/>
      <c r="I310" s="214"/>
      <c r="J310" s="214"/>
      <c r="K310" s="214"/>
      <c r="L310" s="214"/>
      <c r="M310" s="229"/>
      <c r="N310" s="214"/>
      <c r="O310" s="214"/>
      <c r="P310" s="214"/>
    </row>
    <row r="311" spans="7:16" s="18" customFormat="1" x14ac:dyDescent="0.25">
      <c r="G311" s="214"/>
      <c r="H311" s="214"/>
      <c r="I311" s="214"/>
      <c r="J311" s="214"/>
      <c r="K311" s="214"/>
      <c r="L311" s="214"/>
      <c r="M311" s="229"/>
      <c r="N311" s="214"/>
      <c r="O311" s="214"/>
      <c r="P311" s="214"/>
    </row>
    <row r="312" spans="7:16" s="18" customFormat="1" x14ac:dyDescent="0.25">
      <c r="G312" s="214"/>
      <c r="H312" s="214"/>
      <c r="I312" s="214"/>
      <c r="J312" s="214"/>
      <c r="K312" s="214"/>
      <c r="L312" s="214"/>
      <c r="M312" s="229"/>
      <c r="N312" s="214"/>
      <c r="O312" s="214"/>
      <c r="P312" s="214"/>
    </row>
    <row r="313" spans="7:16" s="18" customFormat="1" x14ac:dyDescent="0.25">
      <c r="G313" s="214"/>
      <c r="H313" s="214"/>
      <c r="I313" s="214"/>
      <c r="J313" s="214"/>
      <c r="K313" s="214"/>
      <c r="L313" s="214"/>
      <c r="M313" s="229"/>
      <c r="N313" s="214"/>
      <c r="O313" s="214"/>
      <c r="P313" s="214"/>
    </row>
    <row r="314" spans="7:16" s="18" customFormat="1" x14ac:dyDescent="0.25">
      <c r="G314" s="214"/>
      <c r="H314" s="214"/>
      <c r="I314" s="214"/>
      <c r="J314" s="214"/>
      <c r="K314" s="214"/>
      <c r="L314" s="214"/>
      <c r="M314" s="229"/>
      <c r="N314" s="214"/>
      <c r="O314" s="214"/>
      <c r="P314" s="214"/>
    </row>
    <row r="315" spans="7:16" s="18" customFormat="1" x14ac:dyDescent="0.25">
      <c r="G315" s="214"/>
      <c r="H315" s="214"/>
      <c r="I315" s="214"/>
      <c r="J315" s="214"/>
      <c r="K315" s="214"/>
      <c r="L315" s="214"/>
      <c r="M315" s="229"/>
      <c r="N315" s="214"/>
      <c r="O315" s="214"/>
      <c r="P315" s="214"/>
    </row>
    <row r="316" spans="7:16" s="18" customFormat="1" x14ac:dyDescent="0.25">
      <c r="G316" s="214"/>
      <c r="H316" s="214"/>
      <c r="I316" s="214"/>
      <c r="J316" s="214"/>
      <c r="K316" s="214"/>
      <c r="L316" s="214"/>
      <c r="M316" s="229"/>
      <c r="N316" s="214"/>
      <c r="O316" s="214"/>
      <c r="P316" s="214"/>
    </row>
    <row r="317" spans="7:16" s="18" customFormat="1" x14ac:dyDescent="0.25">
      <c r="G317" s="214"/>
      <c r="H317" s="214"/>
      <c r="I317" s="214"/>
      <c r="J317" s="214"/>
      <c r="K317" s="214"/>
      <c r="L317" s="214"/>
      <c r="M317" s="229"/>
      <c r="N317" s="214"/>
      <c r="O317" s="214"/>
      <c r="P317" s="214"/>
    </row>
    <row r="318" spans="7:16" s="18" customFormat="1" x14ac:dyDescent="0.25">
      <c r="G318" s="214"/>
      <c r="H318" s="214"/>
      <c r="I318" s="214"/>
      <c r="J318" s="214"/>
      <c r="K318" s="214"/>
      <c r="L318" s="214"/>
      <c r="M318" s="229"/>
      <c r="N318" s="214"/>
      <c r="O318" s="214"/>
      <c r="P318" s="214"/>
    </row>
    <row r="319" spans="7:16" s="18" customFormat="1" x14ac:dyDescent="0.25">
      <c r="G319" s="214"/>
      <c r="H319" s="214"/>
      <c r="I319" s="214"/>
      <c r="J319" s="214"/>
      <c r="K319" s="214"/>
      <c r="L319" s="214"/>
      <c r="M319" s="229"/>
      <c r="N319" s="214"/>
      <c r="O319" s="214"/>
      <c r="P319" s="214"/>
    </row>
    <row r="320" spans="7:16" s="18" customFormat="1" x14ac:dyDescent="0.25">
      <c r="G320" s="214"/>
      <c r="H320" s="214"/>
      <c r="I320" s="214"/>
      <c r="J320" s="214"/>
      <c r="K320" s="214"/>
      <c r="L320" s="214"/>
      <c r="M320" s="229"/>
      <c r="N320" s="214"/>
      <c r="O320" s="214"/>
      <c r="P320" s="214"/>
    </row>
    <row r="321" spans="7:16" s="18" customFormat="1" x14ac:dyDescent="0.25">
      <c r="G321" s="214"/>
      <c r="H321" s="214"/>
      <c r="I321" s="214"/>
      <c r="J321" s="214"/>
      <c r="K321" s="214"/>
      <c r="L321" s="214"/>
      <c r="M321" s="229"/>
      <c r="N321" s="214"/>
      <c r="O321" s="214"/>
      <c r="P321" s="214"/>
    </row>
    <row r="322" spans="7:16" s="18" customFormat="1" x14ac:dyDescent="0.25">
      <c r="G322" s="214"/>
      <c r="H322" s="214"/>
      <c r="I322" s="214"/>
      <c r="J322" s="214"/>
      <c r="K322" s="214"/>
      <c r="L322" s="214"/>
      <c r="M322" s="229"/>
      <c r="N322" s="214"/>
      <c r="O322" s="214"/>
      <c r="P322" s="214"/>
    </row>
    <row r="323" spans="7:16" s="18" customFormat="1" x14ac:dyDescent="0.25">
      <c r="G323" s="214"/>
      <c r="H323" s="214"/>
      <c r="I323" s="214"/>
      <c r="J323" s="214"/>
      <c r="K323" s="214"/>
      <c r="L323" s="214"/>
      <c r="M323" s="229"/>
      <c r="N323" s="214"/>
      <c r="O323" s="214"/>
      <c r="P323" s="214"/>
    </row>
    <row r="324" spans="7:16" s="18" customFormat="1" x14ac:dyDescent="0.25">
      <c r="G324" s="214"/>
      <c r="H324" s="214"/>
      <c r="I324" s="214"/>
      <c r="J324" s="214"/>
      <c r="K324" s="214"/>
      <c r="L324" s="214"/>
      <c r="M324" s="229"/>
      <c r="N324" s="214"/>
      <c r="O324" s="214"/>
      <c r="P324" s="214"/>
    </row>
    <row r="325" spans="7:16" s="18" customFormat="1" x14ac:dyDescent="0.25">
      <c r="G325" s="214"/>
      <c r="H325" s="214"/>
      <c r="I325" s="214"/>
      <c r="J325" s="214"/>
      <c r="K325" s="214"/>
      <c r="L325" s="214"/>
      <c r="M325" s="229"/>
      <c r="N325" s="214"/>
      <c r="O325" s="214"/>
      <c r="P325" s="214"/>
    </row>
    <row r="326" spans="7:16" s="18" customFormat="1" x14ac:dyDescent="0.25">
      <c r="G326" s="214"/>
      <c r="H326" s="214"/>
      <c r="I326" s="214"/>
      <c r="J326" s="214"/>
      <c r="K326" s="214"/>
      <c r="L326" s="214"/>
      <c r="M326" s="229"/>
      <c r="N326" s="214"/>
      <c r="O326" s="214"/>
      <c r="P326" s="214"/>
    </row>
    <row r="327" spans="7:16" s="18" customFormat="1" x14ac:dyDescent="0.25">
      <c r="G327" s="214"/>
      <c r="H327" s="214"/>
      <c r="I327" s="214"/>
      <c r="J327" s="214"/>
      <c r="K327" s="214"/>
      <c r="L327" s="214"/>
      <c r="M327" s="229"/>
      <c r="N327" s="214"/>
      <c r="O327" s="214"/>
      <c r="P327" s="214"/>
    </row>
    <row r="328" spans="7:16" s="18" customFormat="1" x14ac:dyDescent="0.25">
      <c r="G328" s="214"/>
      <c r="H328" s="214"/>
      <c r="I328" s="214"/>
      <c r="J328" s="214"/>
      <c r="K328" s="214"/>
      <c r="L328" s="214"/>
      <c r="M328" s="229"/>
      <c r="N328" s="214"/>
      <c r="O328" s="214"/>
      <c r="P328" s="214"/>
    </row>
    <row r="329" spans="7:16" s="18" customFormat="1" x14ac:dyDescent="0.25">
      <c r="G329" s="214"/>
      <c r="H329" s="214"/>
      <c r="I329" s="214"/>
      <c r="J329" s="214"/>
      <c r="K329" s="214"/>
      <c r="L329" s="214"/>
      <c r="M329" s="229"/>
      <c r="N329" s="214"/>
      <c r="O329" s="214"/>
      <c r="P329" s="214"/>
    </row>
    <row r="330" spans="7:16" s="18" customFormat="1" x14ac:dyDescent="0.25">
      <c r="G330" s="214"/>
      <c r="H330" s="214"/>
      <c r="I330" s="214"/>
      <c r="J330" s="214"/>
      <c r="K330" s="214"/>
      <c r="L330" s="214"/>
      <c r="M330" s="229"/>
      <c r="N330" s="214"/>
      <c r="O330" s="214"/>
      <c r="P330" s="214"/>
    </row>
    <row r="331" spans="7:16" s="18" customFormat="1" x14ac:dyDescent="0.25">
      <c r="G331" s="214"/>
      <c r="H331" s="214"/>
      <c r="I331" s="214"/>
      <c r="J331" s="214"/>
      <c r="K331" s="214"/>
      <c r="L331" s="214"/>
      <c r="M331" s="229"/>
      <c r="N331" s="214"/>
      <c r="O331" s="214"/>
      <c r="P331" s="214"/>
    </row>
    <row r="332" spans="7:16" s="18" customFormat="1" x14ac:dyDescent="0.25">
      <c r="G332" s="214"/>
      <c r="H332" s="214"/>
      <c r="I332" s="214"/>
      <c r="J332" s="214"/>
      <c r="K332" s="214"/>
      <c r="L332" s="214"/>
      <c r="M332" s="229"/>
      <c r="N332" s="214"/>
      <c r="O332" s="214"/>
      <c r="P332" s="214"/>
    </row>
    <row r="333" spans="7:16" s="18" customFormat="1" x14ac:dyDescent="0.25">
      <c r="G333" s="214"/>
      <c r="H333" s="214"/>
      <c r="I333" s="214"/>
      <c r="J333" s="214"/>
      <c r="K333" s="214"/>
      <c r="L333" s="214"/>
      <c r="M333" s="229"/>
      <c r="N333" s="214"/>
      <c r="O333" s="214"/>
      <c r="P333" s="214"/>
    </row>
    <row r="334" spans="7:16" s="18" customFormat="1" x14ac:dyDescent="0.25">
      <c r="G334" s="214"/>
      <c r="H334" s="214"/>
      <c r="I334" s="214"/>
      <c r="J334" s="214"/>
      <c r="K334" s="214"/>
      <c r="L334" s="214"/>
      <c r="M334" s="229"/>
      <c r="N334" s="214"/>
      <c r="O334" s="214"/>
      <c r="P334" s="214"/>
    </row>
    <row r="335" spans="7:16" s="18" customFormat="1" x14ac:dyDescent="0.25">
      <c r="G335" s="214"/>
      <c r="H335" s="214"/>
      <c r="I335" s="214"/>
      <c r="J335" s="214"/>
      <c r="K335" s="214"/>
      <c r="L335" s="214"/>
      <c r="M335" s="229"/>
      <c r="N335" s="214"/>
      <c r="O335" s="214"/>
      <c r="P335" s="214"/>
    </row>
    <row r="336" spans="7:16" s="18" customFormat="1" x14ac:dyDescent="0.25">
      <c r="G336" s="214"/>
      <c r="H336" s="214"/>
      <c r="I336" s="214"/>
      <c r="J336" s="214"/>
      <c r="K336" s="214"/>
      <c r="L336" s="214"/>
      <c r="M336" s="229"/>
      <c r="N336" s="214"/>
      <c r="O336" s="214"/>
      <c r="P336" s="214"/>
    </row>
    <row r="337" spans="7:16" s="18" customFormat="1" x14ac:dyDescent="0.25">
      <c r="G337" s="214"/>
      <c r="H337" s="214"/>
      <c r="I337" s="214"/>
      <c r="J337" s="214"/>
      <c r="K337" s="214"/>
      <c r="L337" s="214"/>
      <c r="M337" s="229"/>
      <c r="N337" s="214"/>
      <c r="O337" s="214"/>
      <c r="P337" s="214"/>
    </row>
    <row r="338" spans="7:16" s="18" customFormat="1" x14ac:dyDescent="0.25">
      <c r="G338" s="214"/>
      <c r="H338" s="214"/>
      <c r="I338" s="214"/>
      <c r="J338" s="214"/>
      <c r="K338" s="214"/>
      <c r="L338" s="214"/>
      <c r="M338" s="229"/>
      <c r="N338" s="214"/>
      <c r="O338" s="214"/>
      <c r="P338" s="214"/>
    </row>
    <row r="339" spans="7:16" s="18" customFormat="1" x14ac:dyDescent="0.25">
      <c r="G339" s="214"/>
      <c r="H339" s="214"/>
      <c r="I339" s="214"/>
      <c r="J339" s="214"/>
      <c r="K339" s="214"/>
      <c r="L339" s="214"/>
      <c r="M339" s="229"/>
      <c r="N339" s="214"/>
      <c r="O339" s="214"/>
      <c r="P339" s="214"/>
    </row>
    <row r="340" spans="7:16" s="18" customFormat="1" x14ac:dyDescent="0.25">
      <c r="G340" s="214"/>
      <c r="H340" s="214"/>
      <c r="I340" s="214"/>
      <c r="J340" s="214"/>
      <c r="K340" s="214"/>
      <c r="L340" s="214"/>
      <c r="M340" s="229"/>
      <c r="N340" s="214"/>
      <c r="O340" s="214"/>
      <c r="P340" s="214"/>
    </row>
    <row r="341" spans="7:16" s="18" customFormat="1" x14ac:dyDescent="0.25">
      <c r="G341" s="214"/>
      <c r="H341" s="214"/>
      <c r="I341" s="214"/>
      <c r="J341" s="214"/>
      <c r="K341" s="214"/>
      <c r="L341" s="214"/>
      <c r="M341" s="229"/>
      <c r="N341" s="214"/>
      <c r="O341" s="214"/>
      <c r="P341" s="214"/>
    </row>
    <row r="342" spans="7:16" s="18" customFormat="1" x14ac:dyDescent="0.25">
      <c r="G342" s="214"/>
      <c r="H342" s="214"/>
      <c r="I342" s="214"/>
      <c r="J342" s="214"/>
      <c r="K342" s="214"/>
      <c r="L342" s="214"/>
      <c r="M342" s="229"/>
      <c r="N342" s="214"/>
      <c r="O342" s="214"/>
      <c r="P342" s="214"/>
    </row>
    <row r="343" spans="7:16" s="18" customFormat="1" x14ac:dyDescent="0.25">
      <c r="G343" s="214"/>
      <c r="H343" s="214"/>
      <c r="I343" s="214"/>
      <c r="J343" s="214"/>
      <c r="K343" s="214"/>
      <c r="L343" s="214"/>
      <c r="M343" s="229"/>
      <c r="N343" s="214"/>
      <c r="O343" s="214"/>
      <c r="P343" s="214"/>
    </row>
    <row r="344" spans="7:16" s="18" customFormat="1" x14ac:dyDescent="0.25">
      <c r="G344" s="214"/>
      <c r="H344" s="214"/>
      <c r="I344" s="214"/>
      <c r="J344" s="214"/>
      <c r="K344" s="214"/>
      <c r="L344" s="214"/>
      <c r="M344" s="229"/>
      <c r="N344" s="214"/>
      <c r="O344" s="214"/>
      <c r="P344" s="214"/>
    </row>
    <row r="345" spans="7:16" s="18" customFormat="1" x14ac:dyDescent="0.25">
      <c r="G345" s="214"/>
      <c r="H345" s="214"/>
      <c r="I345" s="214"/>
      <c r="J345" s="214"/>
      <c r="K345" s="214"/>
      <c r="L345" s="214"/>
      <c r="M345" s="229"/>
      <c r="N345" s="214"/>
      <c r="O345" s="214"/>
      <c r="P345" s="214"/>
    </row>
    <row r="346" spans="7:16" s="18" customFormat="1" x14ac:dyDescent="0.25">
      <c r="G346" s="214"/>
      <c r="H346" s="214"/>
      <c r="I346" s="214"/>
      <c r="J346" s="214"/>
      <c r="K346" s="214"/>
      <c r="L346" s="214"/>
      <c r="M346" s="229"/>
      <c r="N346" s="214"/>
      <c r="O346" s="214"/>
      <c r="P346" s="214"/>
    </row>
    <row r="347" spans="7:16" s="18" customFormat="1" x14ac:dyDescent="0.25">
      <c r="G347" s="214"/>
      <c r="H347" s="214"/>
      <c r="I347" s="214"/>
      <c r="J347" s="214"/>
      <c r="K347" s="214"/>
      <c r="L347" s="214"/>
      <c r="M347" s="229"/>
      <c r="N347" s="214"/>
      <c r="O347" s="214"/>
      <c r="P347" s="214"/>
    </row>
    <row r="348" spans="7:16" s="18" customFormat="1" x14ac:dyDescent="0.25">
      <c r="G348" s="214"/>
      <c r="H348" s="214"/>
      <c r="I348" s="214"/>
      <c r="J348" s="214"/>
      <c r="K348" s="214"/>
      <c r="L348" s="214"/>
      <c r="M348" s="229"/>
      <c r="N348" s="214"/>
      <c r="O348" s="214"/>
      <c r="P348" s="214"/>
    </row>
    <row r="349" spans="7:16" s="18" customFormat="1" x14ac:dyDescent="0.25">
      <c r="G349" s="214"/>
      <c r="H349" s="214"/>
      <c r="I349" s="214"/>
      <c r="J349" s="214"/>
      <c r="K349" s="214"/>
      <c r="L349" s="214"/>
      <c r="M349" s="229"/>
      <c r="N349" s="214"/>
      <c r="O349" s="214"/>
      <c r="P349" s="214"/>
    </row>
    <row r="350" spans="7:16" s="18" customFormat="1" x14ac:dyDescent="0.25">
      <c r="G350" s="214"/>
      <c r="H350" s="214"/>
      <c r="I350" s="214"/>
      <c r="J350" s="214"/>
      <c r="K350" s="214"/>
      <c r="L350" s="214"/>
      <c r="M350" s="229"/>
      <c r="N350" s="214"/>
      <c r="O350" s="214"/>
      <c r="P350" s="214"/>
    </row>
    <row r="351" spans="7:16" s="18" customFormat="1" x14ac:dyDescent="0.25">
      <c r="G351" s="214"/>
      <c r="H351" s="214"/>
      <c r="I351" s="214"/>
      <c r="J351" s="214"/>
      <c r="K351" s="214"/>
      <c r="L351" s="214"/>
      <c r="M351" s="229"/>
      <c r="N351" s="214"/>
      <c r="O351" s="214"/>
      <c r="P351" s="214"/>
    </row>
    <row r="352" spans="7:16" s="18" customFormat="1" x14ac:dyDescent="0.25">
      <c r="G352" s="214"/>
      <c r="H352" s="214"/>
      <c r="I352" s="214"/>
      <c r="J352" s="214"/>
      <c r="K352" s="214"/>
      <c r="L352" s="214"/>
      <c r="M352" s="229"/>
      <c r="N352" s="214"/>
      <c r="O352" s="214"/>
      <c r="P352" s="214"/>
    </row>
    <row r="353" spans="7:16" s="18" customFormat="1" x14ac:dyDescent="0.25">
      <c r="G353" s="214"/>
      <c r="H353" s="214"/>
      <c r="I353" s="214"/>
      <c r="J353" s="214"/>
      <c r="K353" s="214"/>
      <c r="L353" s="214"/>
      <c r="M353" s="229"/>
      <c r="N353" s="214"/>
      <c r="O353" s="214"/>
      <c r="P353" s="214"/>
    </row>
    <row r="354" spans="7:16" s="18" customFormat="1" x14ac:dyDescent="0.25">
      <c r="G354" s="214"/>
      <c r="H354" s="214"/>
      <c r="I354" s="214"/>
      <c r="J354" s="214"/>
      <c r="K354" s="214"/>
      <c r="L354" s="214"/>
      <c r="M354" s="229"/>
      <c r="N354" s="214"/>
      <c r="O354" s="214"/>
      <c r="P354" s="214"/>
    </row>
    <row r="355" spans="7:16" s="18" customFormat="1" x14ac:dyDescent="0.25">
      <c r="G355" s="214"/>
      <c r="H355" s="214"/>
      <c r="I355" s="214"/>
      <c r="J355" s="214"/>
      <c r="K355" s="214"/>
      <c r="L355" s="214"/>
      <c r="M355" s="229"/>
      <c r="N355" s="214"/>
      <c r="O355" s="214"/>
      <c r="P355" s="214"/>
    </row>
    <row r="356" spans="7:16" s="18" customFormat="1" x14ac:dyDescent="0.25">
      <c r="G356" s="214"/>
      <c r="H356" s="214"/>
      <c r="I356" s="214"/>
      <c r="J356" s="214"/>
      <c r="K356" s="214"/>
      <c r="L356" s="214"/>
      <c r="M356" s="229"/>
      <c r="N356" s="214"/>
      <c r="O356" s="214"/>
      <c r="P356" s="214"/>
    </row>
    <row r="357" spans="7:16" s="18" customFormat="1" x14ac:dyDescent="0.25">
      <c r="G357" s="214"/>
      <c r="H357" s="214"/>
      <c r="I357" s="214"/>
      <c r="J357" s="214"/>
      <c r="K357" s="214"/>
      <c r="L357" s="214"/>
      <c r="M357" s="229"/>
      <c r="N357" s="214"/>
      <c r="O357" s="214"/>
      <c r="P357" s="214"/>
    </row>
    <row r="358" spans="7:16" s="18" customFormat="1" x14ac:dyDescent="0.25">
      <c r="G358" s="214"/>
      <c r="H358" s="214"/>
      <c r="I358" s="214"/>
      <c r="J358" s="214"/>
      <c r="K358" s="214"/>
      <c r="L358" s="214"/>
      <c r="M358" s="229"/>
      <c r="N358" s="214"/>
      <c r="O358" s="214"/>
      <c r="P358" s="214"/>
    </row>
    <row r="359" spans="7:16" s="18" customFormat="1" x14ac:dyDescent="0.25">
      <c r="G359" s="214"/>
      <c r="H359" s="214"/>
      <c r="I359" s="214"/>
      <c r="J359" s="214"/>
      <c r="K359" s="214"/>
      <c r="L359" s="214"/>
      <c r="M359" s="229"/>
      <c r="N359" s="214"/>
      <c r="O359" s="214"/>
      <c r="P359" s="214"/>
    </row>
    <row r="360" spans="7:16" s="18" customFormat="1" x14ac:dyDescent="0.25">
      <c r="G360" s="214"/>
      <c r="H360" s="214"/>
      <c r="I360" s="214"/>
      <c r="J360" s="214"/>
      <c r="K360" s="214"/>
      <c r="L360" s="214"/>
      <c r="M360" s="229"/>
      <c r="N360" s="214"/>
      <c r="O360" s="214"/>
      <c r="P360" s="214"/>
    </row>
    <row r="361" spans="7:16" s="18" customFormat="1" x14ac:dyDescent="0.25">
      <c r="G361" s="214"/>
      <c r="H361" s="214"/>
      <c r="I361" s="214"/>
      <c r="J361" s="214"/>
      <c r="K361" s="214"/>
      <c r="L361" s="214"/>
      <c r="M361" s="229"/>
      <c r="N361" s="214"/>
      <c r="O361" s="214"/>
      <c r="P361" s="214"/>
    </row>
    <row r="362" spans="7:16" s="18" customFormat="1" x14ac:dyDescent="0.25">
      <c r="G362" s="214"/>
      <c r="H362" s="214"/>
      <c r="I362" s="214"/>
      <c r="J362" s="214"/>
      <c r="K362" s="214"/>
      <c r="L362" s="214"/>
      <c r="M362" s="229"/>
      <c r="N362" s="214"/>
      <c r="O362" s="214"/>
      <c r="P362" s="214"/>
    </row>
    <row r="363" spans="7:16" s="18" customFormat="1" x14ac:dyDescent="0.25">
      <c r="G363" s="214"/>
      <c r="H363" s="214"/>
      <c r="I363" s="214"/>
      <c r="J363" s="214"/>
      <c r="K363" s="214"/>
      <c r="L363" s="214"/>
      <c r="M363" s="229"/>
      <c r="N363" s="214"/>
      <c r="O363" s="214"/>
      <c r="P363" s="214"/>
    </row>
    <row r="364" spans="7:16" s="18" customFormat="1" x14ac:dyDescent="0.25">
      <c r="G364" s="214"/>
      <c r="H364" s="214"/>
      <c r="I364" s="214"/>
      <c r="J364" s="214"/>
      <c r="K364" s="214"/>
      <c r="L364" s="214"/>
      <c r="M364" s="229"/>
      <c r="N364" s="214"/>
      <c r="O364" s="214"/>
      <c r="P364" s="214"/>
    </row>
    <row r="365" spans="7:16" s="18" customFormat="1" x14ac:dyDescent="0.25">
      <c r="G365" s="214"/>
      <c r="H365" s="214"/>
      <c r="I365" s="214"/>
      <c r="J365" s="214"/>
      <c r="K365" s="214"/>
      <c r="L365" s="214"/>
      <c r="M365" s="229"/>
      <c r="N365" s="214"/>
      <c r="O365" s="214"/>
      <c r="P365" s="214"/>
    </row>
    <row r="366" spans="7:16" s="18" customFormat="1" x14ac:dyDescent="0.25">
      <c r="G366" s="214"/>
      <c r="H366" s="214"/>
      <c r="I366" s="214"/>
      <c r="J366" s="214"/>
      <c r="K366" s="214"/>
      <c r="L366" s="214"/>
      <c r="M366" s="229"/>
      <c r="N366" s="214"/>
      <c r="O366" s="214"/>
      <c r="P366" s="214"/>
    </row>
    <row r="367" spans="7:16" s="18" customFormat="1" x14ac:dyDescent="0.25">
      <c r="G367" s="214"/>
      <c r="H367" s="214"/>
      <c r="I367" s="214"/>
      <c r="J367" s="214"/>
      <c r="K367" s="214"/>
      <c r="L367" s="214"/>
      <c r="M367" s="229"/>
      <c r="N367" s="214"/>
      <c r="O367" s="214"/>
      <c r="P367" s="214"/>
    </row>
    <row r="368" spans="7:16" s="18" customFormat="1" x14ac:dyDescent="0.25">
      <c r="G368" s="214"/>
      <c r="H368" s="214"/>
      <c r="I368" s="214"/>
      <c r="J368" s="214"/>
      <c r="K368" s="214"/>
      <c r="L368" s="214"/>
      <c r="M368" s="229"/>
      <c r="N368" s="214"/>
      <c r="O368" s="214"/>
      <c r="P368" s="214"/>
    </row>
    <row r="369" spans="7:16" s="18" customFormat="1" x14ac:dyDescent="0.25">
      <c r="G369" s="214"/>
      <c r="H369" s="214"/>
      <c r="I369" s="214"/>
      <c r="J369" s="214"/>
      <c r="K369" s="214"/>
      <c r="L369" s="214"/>
      <c r="M369" s="229"/>
      <c r="N369" s="214"/>
      <c r="O369" s="214"/>
      <c r="P369" s="214"/>
    </row>
    <row r="370" spans="7:16" s="18" customFormat="1" x14ac:dyDescent="0.25">
      <c r="G370" s="214"/>
      <c r="H370" s="214"/>
      <c r="I370" s="214"/>
      <c r="J370" s="214"/>
      <c r="K370" s="214"/>
      <c r="L370" s="214"/>
      <c r="M370" s="229"/>
      <c r="N370" s="214"/>
      <c r="O370" s="214"/>
      <c r="P370" s="214"/>
    </row>
    <row r="371" spans="7:16" s="18" customFormat="1" x14ac:dyDescent="0.25">
      <c r="G371" s="214"/>
      <c r="H371" s="214"/>
      <c r="I371" s="214"/>
      <c r="J371" s="214"/>
      <c r="K371" s="214"/>
      <c r="L371" s="214"/>
      <c r="M371" s="229"/>
      <c r="N371" s="214"/>
      <c r="O371" s="214"/>
      <c r="P371" s="214"/>
    </row>
    <row r="372" spans="7:16" s="18" customFormat="1" x14ac:dyDescent="0.25">
      <c r="G372" s="214"/>
      <c r="H372" s="214"/>
      <c r="I372" s="214"/>
      <c r="J372" s="214"/>
      <c r="K372" s="214"/>
      <c r="L372" s="214"/>
      <c r="M372" s="229"/>
      <c r="N372" s="214"/>
      <c r="O372" s="214"/>
      <c r="P372" s="214"/>
    </row>
    <row r="373" spans="7:16" s="18" customFormat="1" x14ac:dyDescent="0.25">
      <c r="G373" s="214"/>
      <c r="H373" s="214"/>
      <c r="I373" s="214"/>
      <c r="J373" s="214"/>
      <c r="K373" s="214"/>
      <c r="L373" s="214"/>
      <c r="M373" s="229"/>
      <c r="N373" s="214"/>
      <c r="O373" s="214"/>
      <c r="P373" s="214"/>
    </row>
    <row r="374" spans="7:16" s="18" customFormat="1" x14ac:dyDescent="0.25">
      <c r="G374" s="214"/>
      <c r="H374" s="214"/>
      <c r="I374" s="214"/>
      <c r="J374" s="214"/>
      <c r="K374" s="214"/>
      <c r="L374" s="214"/>
      <c r="M374" s="229"/>
      <c r="N374" s="214"/>
      <c r="O374" s="214"/>
      <c r="P374" s="214"/>
    </row>
    <row r="375" spans="7:16" s="18" customFormat="1" x14ac:dyDescent="0.25">
      <c r="G375" s="214"/>
      <c r="H375" s="214"/>
      <c r="I375" s="214"/>
      <c r="J375" s="214"/>
      <c r="K375" s="214"/>
      <c r="L375" s="214"/>
      <c r="M375" s="229"/>
      <c r="N375" s="214"/>
      <c r="O375" s="214"/>
      <c r="P375" s="214"/>
    </row>
    <row r="376" spans="7:16" s="18" customFormat="1" x14ac:dyDescent="0.25">
      <c r="G376" s="214"/>
      <c r="H376" s="214"/>
      <c r="I376" s="214"/>
      <c r="J376" s="214"/>
      <c r="K376" s="214"/>
      <c r="L376" s="214"/>
      <c r="M376" s="229"/>
      <c r="N376" s="214"/>
      <c r="O376" s="214"/>
      <c r="P376" s="214"/>
    </row>
    <row r="377" spans="7:16" s="18" customFormat="1" x14ac:dyDescent="0.25">
      <c r="G377" s="214"/>
      <c r="H377" s="214"/>
      <c r="I377" s="214"/>
      <c r="J377" s="214"/>
      <c r="K377" s="214"/>
      <c r="L377" s="214"/>
      <c r="M377" s="229"/>
      <c r="N377" s="214"/>
      <c r="O377" s="214"/>
      <c r="P377" s="214"/>
    </row>
    <row r="378" spans="7:16" s="18" customFormat="1" x14ac:dyDescent="0.25">
      <c r="G378" s="214"/>
      <c r="H378" s="214"/>
      <c r="I378" s="214"/>
      <c r="J378" s="214"/>
      <c r="K378" s="214"/>
      <c r="L378" s="214"/>
      <c r="M378" s="229"/>
      <c r="N378" s="214"/>
      <c r="O378" s="214"/>
      <c r="P378" s="214"/>
    </row>
    <row r="379" spans="7:16" s="18" customFormat="1" x14ac:dyDescent="0.25">
      <c r="G379" s="214"/>
      <c r="H379" s="214"/>
      <c r="I379" s="214"/>
      <c r="J379" s="214"/>
      <c r="K379" s="214"/>
      <c r="L379" s="214"/>
      <c r="M379" s="229"/>
      <c r="N379" s="214"/>
      <c r="O379" s="214"/>
      <c r="P379" s="214"/>
    </row>
    <row r="380" spans="7:16" s="18" customFormat="1" x14ac:dyDescent="0.25">
      <c r="G380" s="214"/>
      <c r="H380" s="214"/>
      <c r="I380" s="214"/>
      <c r="J380" s="214"/>
      <c r="K380" s="214"/>
      <c r="L380" s="214"/>
      <c r="M380" s="229"/>
      <c r="N380" s="214"/>
      <c r="O380" s="214"/>
      <c r="P380" s="214"/>
    </row>
    <row r="381" spans="7:16" s="18" customFormat="1" x14ac:dyDescent="0.25">
      <c r="G381" s="214"/>
      <c r="H381" s="214"/>
      <c r="I381" s="214"/>
      <c r="J381" s="214"/>
      <c r="K381" s="214"/>
      <c r="L381" s="214"/>
      <c r="M381" s="229"/>
      <c r="N381" s="214"/>
      <c r="O381" s="214"/>
      <c r="P381" s="214"/>
    </row>
    <row r="382" spans="7:16" s="18" customFormat="1" x14ac:dyDescent="0.25">
      <c r="G382" s="214"/>
      <c r="H382" s="214"/>
      <c r="I382" s="214"/>
      <c r="J382" s="214"/>
      <c r="K382" s="214"/>
      <c r="L382" s="214"/>
      <c r="M382" s="229"/>
      <c r="N382" s="214"/>
      <c r="O382" s="214"/>
      <c r="P382" s="214"/>
    </row>
    <row r="383" spans="7:16" s="18" customFormat="1" x14ac:dyDescent="0.25">
      <c r="G383" s="214"/>
      <c r="H383" s="214"/>
      <c r="I383" s="214"/>
      <c r="J383" s="214"/>
      <c r="K383" s="214"/>
      <c r="L383" s="214"/>
      <c r="M383" s="229"/>
      <c r="N383" s="214"/>
      <c r="O383" s="214"/>
      <c r="P383" s="214"/>
    </row>
    <row r="384" spans="7:16" s="18" customFormat="1" x14ac:dyDescent="0.25">
      <c r="G384" s="214"/>
      <c r="H384" s="214"/>
      <c r="I384" s="214"/>
      <c r="J384" s="214"/>
      <c r="K384" s="214"/>
      <c r="L384" s="214"/>
      <c r="M384" s="229"/>
      <c r="N384" s="214"/>
      <c r="O384" s="214"/>
      <c r="P384" s="214"/>
    </row>
    <row r="385" spans="7:16" s="18" customFormat="1" x14ac:dyDescent="0.25">
      <c r="G385" s="214"/>
      <c r="H385" s="214"/>
      <c r="I385" s="214"/>
      <c r="J385" s="214"/>
      <c r="K385" s="214"/>
      <c r="L385" s="214"/>
      <c r="M385" s="229"/>
      <c r="N385" s="214"/>
      <c r="O385" s="214"/>
      <c r="P385" s="214"/>
    </row>
    <row r="386" spans="7:16" s="18" customFormat="1" x14ac:dyDescent="0.25">
      <c r="G386" s="214"/>
      <c r="H386" s="214"/>
      <c r="I386" s="214"/>
      <c r="J386" s="214"/>
      <c r="K386" s="214"/>
      <c r="L386" s="214"/>
      <c r="M386" s="229"/>
      <c r="N386" s="214"/>
      <c r="O386" s="214"/>
      <c r="P386" s="214"/>
    </row>
    <row r="387" spans="7:16" s="18" customFormat="1" x14ac:dyDescent="0.25">
      <c r="G387" s="214"/>
      <c r="H387" s="214"/>
      <c r="I387" s="214"/>
      <c r="J387" s="214"/>
      <c r="K387" s="214"/>
      <c r="L387" s="214"/>
      <c r="M387" s="229"/>
      <c r="N387" s="214"/>
      <c r="O387" s="214"/>
      <c r="P387" s="214"/>
    </row>
    <row r="388" spans="7:16" s="18" customFormat="1" x14ac:dyDescent="0.25">
      <c r="G388" s="214"/>
      <c r="H388" s="214"/>
      <c r="I388" s="214"/>
      <c r="J388" s="214"/>
      <c r="K388" s="214"/>
      <c r="L388" s="214"/>
      <c r="M388" s="229"/>
      <c r="N388" s="214"/>
      <c r="O388" s="214"/>
      <c r="P388" s="214"/>
    </row>
    <row r="389" spans="7:16" s="18" customFormat="1" x14ac:dyDescent="0.25">
      <c r="G389" s="214"/>
      <c r="H389" s="214"/>
      <c r="I389" s="214"/>
      <c r="J389" s="214"/>
      <c r="K389" s="214"/>
      <c r="L389" s="214"/>
      <c r="M389" s="229"/>
      <c r="N389" s="214"/>
      <c r="O389" s="214"/>
      <c r="P389" s="214"/>
    </row>
    <row r="390" spans="7:16" s="18" customFormat="1" x14ac:dyDescent="0.25">
      <c r="G390" s="214"/>
      <c r="H390" s="214"/>
      <c r="I390" s="214"/>
      <c r="J390" s="214"/>
      <c r="K390" s="214"/>
      <c r="L390" s="214"/>
      <c r="M390" s="229"/>
      <c r="N390" s="214"/>
      <c r="O390" s="214"/>
      <c r="P390" s="214"/>
    </row>
    <row r="391" spans="7:16" s="18" customFormat="1" x14ac:dyDescent="0.25">
      <c r="G391" s="214"/>
      <c r="H391" s="214"/>
      <c r="I391" s="214"/>
      <c r="J391" s="214"/>
      <c r="K391" s="214"/>
      <c r="L391" s="214"/>
      <c r="M391" s="229"/>
      <c r="N391" s="214"/>
      <c r="O391" s="214"/>
      <c r="P391" s="214"/>
    </row>
    <row r="392" spans="7:16" s="18" customFormat="1" x14ac:dyDescent="0.25">
      <c r="G392" s="214"/>
      <c r="H392" s="214"/>
      <c r="I392" s="214"/>
      <c r="J392" s="214"/>
      <c r="K392" s="214"/>
      <c r="L392" s="214"/>
      <c r="M392" s="229"/>
      <c r="N392" s="214"/>
      <c r="O392" s="214"/>
      <c r="P392" s="214"/>
    </row>
    <row r="393" spans="7:16" s="18" customFormat="1" x14ac:dyDescent="0.25">
      <c r="G393" s="214"/>
      <c r="H393" s="214"/>
      <c r="I393" s="214"/>
      <c r="J393" s="214"/>
      <c r="K393" s="214"/>
      <c r="L393" s="214"/>
      <c r="M393" s="229"/>
      <c r="N393" s="214"/>
      <c r="O393" s="214"/>
      <c r="P393" s="214"/>
    </row>
    <row r="394" spans="7:16" s="18" customFormat="1" x14ac:dyDescent="0.25">
      <c r="G394" s="214"/>
      <c r="H394" s="214"/>
      <c r="I394" s="214"/>
      <c r="J394" s="214"/>
      <c r="K394" s="214"/>
      <c r="L394" s="214"/>
      <c r="M394" s="229"/>
      <c r="N394" s="214"/>
      <c r="O394" s="214"/>
      <c r="P394" s="214"/>
    </row>
    <row r="395" spans="7:16" s="18" customFormat="1" x14ac:dyDescent="0.25">
      <c r="G395" s="214"/>
      <c r="H395" s="214"/>
      <c r="I395" s="214"/>
      <c r="J395" s="214"/>
      <c r="K395" s="214"/>
      <c r="L395" s="214"/>
      <c r="M395" s="229"/>
      <c r="N395" s="214"/>
      <c r="O395" s="214"/>
      <c r="P395" s="214"/>
    </row>
    <row r="396" spans="7:16" s="18" customFormat="1" x14ac:dyDescent="0.25">
      <c r="G396" s="214"/>
      <c r="H396" s="214"/>
      <c r="I396" s="214"/>
      <c r="J396" s="214"/>
      <c r="K396" s="214"/>
      <c r="L396" s="214"/>
      <c r="M396" s="229"/>
      <c r="N396" s="214"/>
      <c r="O396" s="214"/>
      <c r="P396" s="214"/>
    </row>
    <row r="397" spans="7:16" s="18" customFormat="1" x14ac:dyDescent="0.25">
      <c r="G397" s="214"/>
      <c r="H397" s="214"/>
      <c r="I397" s="214"/>
      <c r="J397" s="214"/>
      <c r="K397" s="214"/>
      <c r="L397" s="214"/>
      <c r="M397" s="229"/>
      <c r="N397" s="214"/>
      <c r="O397" s="214"/>
      <c r="P397" s="214"/>
    </row>
    <row r="398" spans="7:16" s="18" customFormat="1" x14ac:dyDescent="0.25">
      <c r="G398" s="214"/>
      <c r="H398" s="214"/>
      <c r="I398" s="214"/>
      <c r="J398" s="214"/>
      <c r="K398" s="214"/>
      <c r="L398" s="214"/>
      <c r="M398" s="229"/>
      <c r="N398" s="214"/>
      <c r="O398" s="214"/>
      <c r="P398" s="214"/>
    </row>
    <row r="399" spans="7:16" s="18" customFormat="1" x14ac:dyDescent="0.25">
      <c r="G399" s="214"/>
      <c r="H399" s="214"/>
      <c r="I399" s="214"/>
      <c r="J399" s="214"/>
      <c r="K399" s="214"/>
      <c r="L399" s="214"/>
      <c r="M399" s="229"/>
      <c r="N399" s="214"/>
      <c r="O399" s="214"/>
      <c r="P399" s="214"/>
    </row>
    <row r="400" spans="7:16" s="18" customFormat="1" x14ac:dyDescent="0.25">
      <c r="G400" s="214"/>
      <c r="H400" s="214"/>
      <c r="I400" s="214"/>
      <c r="J400" s="214"/>
      <c r="K400" s="214"/>
      <c r="L400" s="214"/>
      <c r="M400" s="229"/>
      <c r="N400" s="214"/>
      <c r="O400" s="214"/>
      <c r="P400" s="214"/>
    </row>
    <row r="401" spans="2:16" s="18" customFormat="1" x14ac:dyDescent="0.25">
      <c r="G401" s="214"/>
      <c r="H401" s="214"/>
      <c r="I401" s="214"/>
      <c r="J401" s="214"/>
      <c r="K401" s="214"/>
      <c r="L401" s="214"/>
      <c r="M401" s="229"/>
      <c r="N401" s="214"/>
      <c r="O401" s="214"/>
      <c r="P401" s="214"/>
    </row>
    <row r="402" spans="2:16" s="18" customFormat="1" x14ac:dyDescent="0.25">
      <c r="G402" s="214"/>
      <c r="H402" s="214"/>
      <c r="I402" s="214"/>
      <c r="J402" s="214"/>
      <c r="K402" s="214"/>
      <c r="L402" s="214"/>
      <c r="M402" s="229"/>
      <c r="N402" s="214"/>
      <c r="O402" s="214"/>
      <c r="P402" s="214"/>
    </row>
    <row r="403" spans="2:16" s="18" customFormat="1" x14ac:dyDescent="0.25">
      <c r="G403" s="214"/>
      <c r="H403" s="214"/>
      <c r="I403" s="214"/>
      <c r="J403" s="214"/>
      <c r="K403" s="214"/>
      <c r="L403" s="214"/>
      <c r="M403" s="229"/>
      <c r="N403" s="214"/>
      <c r="O403" s="214"/>
      <c r="P403" s="214"/>
    </row>
    <row r="404" spans="2:16" s="18" customFormat="1" x14ac:dyDescent="0.25">
      <c r="B404"/>
      <c r="C404"/>
      <c r="D404"/>
      <c r="E404"/>
      <c r="F404"/>
      <c r="G404" s="214"/>
      <c r="H404" s="214"/>
      <c r="I404" s="214"/>
      <c r="J404" s="214"/>
      <c r="K404" s="214"/>
      <c r="L404" s="214"/>
      <c r="M404" s="229"/>
      <c r="N404" s="214"/>
      <c r="O404" s="214"/>
      <c r="P404" s="214"/>
    </row>
  </sheetData>
  <sheetProtection algorithmName="SHA-512" hashValue="1/QQfjgaVa0QP81xOyI4uVtPhWRlqZZG0zsrDHjyWSXNNrpMaVoId8PSKGS6d2GYiwIaLu/FJcEAuNNxOx1xlg==" saltValue="Q4RkwYN5Rm4ACgqdVVpxyA==" spinCount="100000" sheet="1" objects="1" scenarios="1"/>
  <mergeCells count="5">
    <mergeCell ref="I6:P6"/>
    <mergeCell ref="L5:M5"/>
    <mergeCell ref="G2:R2"/>
    <mergeCell ref="G3:R3"/>
    <mergeCell ref="G4:R4"/>
  </mergeCells>
  <dataValidations count="1">
    <dataValidation type="list" allowBlank="1" showInputMessage="1" showErrorMessage="1" sqref="P8:P240" xr:uid="{00000000-0002-0000-0200-000000000000}">
      <formula1>$U$2:$U$4</formula1>
    </dataValidation>
  </dataValidations>
  <pageMargins left="0.7" right="0.7" top="0.75" bottom="0.75" header="0.3" footer="0.3"/>
  <pageSetup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PPNE2!$C$11:$C$119</xm:f>
          </x14:formula1>
          <xm:sqref>G240:H240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173"/>
  <sheetViews>
    <sheetView showGridLines="0" topLeftCell="A7" workbookViewId="0">
      <selection activeCell="M25" sqref="M25"/>
    </sheetView>
  </sheetViews>
  <sheetFormatPr baseColWidth="10" defaultRowHeight="15" x14ac:dyDescent="0.25"/>
  <cols>
    <col min="1" max="1" width="5.85546875" style="331" customWidth="1"/>
    <col min="2" max="2" width="5.7109375" style="331" customWidth="1"/>
    <col min="3" max="3" width="5.5703125" style="331" customWidth="1"/>
    <col min="4" max="4" width="5.7109375" style="331" customWidth="1"/>
    <col min="5" max="5" width="46.42578125" style="331" customWidth="1"/>
    <col min="6" max="6" width="13.7109375" style="331" customWidth="1"/>
    <col min="7" max="7" width="11.42578125" style="331"/>
    <col min="8" max="50" width="11.42578125" style="18"/>
  </cols>
  <sheetData>
    <row r="1" spans="1:8" ht="12.75" x14ac:dyDescent="0.2">
      <c r="A1" s="602">
        <f>+PPNE1!B1</f>
        <v>0</v>
      </c>
      <c r="B1" s="603"/>
      <c r="C1" s="603"/>
      <c r="D1" s="603"/>
      <c r="E1" s="603"/>
      <c r="F1" s="603"/>
      <c r="G1" s="603"/>
    </row>
    <row r="2" spans="1:8" ht="15.75" x14ac:dyDescent="0.25">
      <c r="A2" s="604" t="str">
        <f>+PPNE1!B2</f>
        <v>Servicio Nacional de Salud</v>
      </c>
      <c r="B2" s="605"/>
      <c r="C2" s="605"/>
      <c r="D2" s="605"/>
      <c r="E2" s="605"/>
      <c r="F2" s="605"/>
      <c r="G2" s="605"/>
    </row>
    <row r="3" spans="1:8" x14ac:dyDescent="0.25">
      <c r="A3" s="606" t="str">
        <f>+PPNE1!B3</f>
        <v>Dirección de Planificación y Desarrollo</v>
      </c>
      <c r="B3" s="607"/>
      <c r="C3" s="607"/>
      <c r="D3" s="607"/>
      <c r="E3" s="607"/>
      <c r="F3" s="607"/>
      <c r="G3" s="607"/>
    </row>
    <row r="4" spans="1:8" ht="12.75" x14ac:dyDescent="0.2">
      <c r="A4" s="608" t="s">
        <v>48</v>
      </c>
      <c r="B4" s="609"/>
      <c r="C4" s="609"/>
      <c r="D4" s="609"/>
      <c r="E4" s="609"/>
      <c r="F4" s="609"/>
      <c r="G4" s="609"/>
    </row>
    <row r="5" spans="1:8" ht="12.75" x14ac:dyDescent="0.2">
      <c r="A5" s="608">
        <f>+PPNE1!C5</f>
        <v>2021</v>
      </c>
      <c r="B5" s="609"/>
      <c r="C5" s="609"/>
      <c r="D5" s="609"/>
      <c r="E5" s="609"/>
      <c r="F5" s="609"/>
      <c r="G5" s="609"/>
    </row>
    <row r="6" spans="1:8" ht="12.75" x14ac:dyDescent="0.2">
      <c r="A6" s="375" t="s">
        <v>311</v>
      </c>
      <c r="B6" s="330"/>
      <c r="C6" s="330"/>
      <c r="D6" s="330"/>
      <c r="E6" s="610" t="str">
        <f>+PPNE1!B6</f>
        <v>Metropolitano</v>
      </c>
      <c r="F6" s="610"/>
      <c r="G6" s="610"/>
    </row>
    <row r="7" spans="1:8" ht="12.75" x14ac:dyDescent="0.2">
      <c r="A7" s="374" t="s">
        <v>1097</v>
      </c>
      <c r="B7" s="373"/>
      <c r="C7" s="373"/>
      <c r="D7" s="372"/>
      <c r="E7" s="601" t="str">
        <f>+PPNE1!B7</f>
        <v>Hospital Materno Infantil San Lorenzo de Los Mina</v>
      </c>
      <c r="F7" s="601"/>
      <c r="G7" s="601"/>
    </row>
    <row r="8" spans="1:8" ht="48" customHeight="1" x14ac:dyDescent="0.2">
      <c r="A8" s="371" t="s">
        <v>51</v>
      </c>
      <c r="B8" s="371" t="s">
        <v>4</v>
      </c>
      <c r="C8" s="371" t="s">
        <v>52</v>
      </c>
      <c r="D8" s="371" t="s">
        <v>16</v>
      </c>
      <c r="E8" s="370" t="s">
        <v>319</v>
      </c>
      <c r="F8" s="369" t="s">
        <v>335</v>
      </c>
      <c r="G8" s="369" t="s">
        <v>15</v>
      </c>
    </row>
    <row r="9" spans="1:8" ht="12.75" x14ac:dyDescent="0.2">
      <c r="A9" s="368">
        <v>3</v>
      </c>
      <c r="B9" s="367"/>
      <c r="C9" s="367"/>
      <c r="D9" s="367"/>
      <c r="E9" s="366" t="s">
        <v>320</v>
      </c>
      <c r="F9" s="365">
        <f>+F10</f>
        <v>0</v>
      </c>
      <c r="G9" s="365">
        <f>G10</f>
        <v>0</v>
      </c>
    </row>
    <row r="10" spans="1:8" ht="12.75" x14ac:dyDescent="0.2">
      <c r="A10" s="350"/>
      <c r="B10" s="350">
        <v>31</v>
      </c>
      <c r="C10" s="349"/>
      <c r="D10" s="349"/>
      <c r="E10" s="348" t="s">
        <v>30</v>
      </c>
      <c r="F10" s="364">
        <f>SUM(F11:F12)</f>
        <v>0</v>
      </c>
      <c r="G10" s="346">
        <f>G11+G12</f>
        <v>0</v>
      </c>
    </row>
    <row r="11" spans="1:8" ht="12.75" x14ac:dyDescent="0.2">
      <c r="A11" s="345"/>
      <c r="B11" s="345"/>
      <c r="C11" s="345">
        <v>311</v>
      </c>
      <c r="D11" s="344"/>
      <c r="E11" s="343" t="s">
        <v>321</v>
      </c>
      <c r="F11" s="363"/>
      <c r="G11" s="342">
        <f>IFERROR(F11/$F$30*100,"0.00")</f>
        <v>0</v>
      </c>
    </row>
    <row r="12" spans="1:8" ht="12.75" x14ac:dyDescent="0.2">
      <c r="A12" s="345"/>
      <c r="B12" s="345"/>
      <c r="C12" s="345">
        <v>312</v>
      </c>
      <c r="D12" s="344"/>
      <c r="E12" s="343" t="s">
        <v>322</v>
      </c>
      <c r="F12" s="363"/>
      <c r="G12" s="342">
        <f>IFERROR(F12/$F$30*100,"0.00")</f>
        <v>0</v>
      </c>
    </row>
    <row r="13" spans="1:8" ht="12.75" x14ac:dyDescent="0.2">
      <c r="A13" s="355">
        <v>4</v>
      </c>
      <c r="B13" s="354"/>
      <c r="C13" s="354"/>
      <c r="D13" s="354"/>
      <c r="E13" s="353" t="s">
        <v>323</v>
      </c>
      <c r="F13" s="352">
        <f>+F14+F19</f>
        <v>766836270.75199997</v>
      </c>
      <c r="G13" s="351">
        <f>G14+G19</f>
        <v>87.688813402459857</v>
      </c>
    </row>
    <row r="14" spans="1:8" ht="12.75" x14ac:dyDescent="0.2">
      <c r="A14" s="350"/>
      <c r="B14" s="350">
        <v>41</v>
      </c>
      <c r="C14" s="350"/>
      <c r="D14" s="349"/>
      <c r="E14" s="348" t="s">
        <v>324</v>
      </c>
      <c r="F14" s="347">
        <f>SUM(F15:F18)</f>
        <v>661588156.12199998</v>
      </c>
      <c r="G14" s="346">
        <f>SUM(G15:G18)</f>
        <v>75.65354246294072</v>
      </c>
    </row>
    <row r="15" spans="1:8" ht="12.75" x14ac:dyDescent="0.2">
      <c r="A15" s="345"/>
      <c r="B15" s="362"/>
      <c r="C15" s="362">
        <v>411</v>
      </c>
      <c r="D15" s="361"/>
      <c r="E15" s="360" t="s">
        <v>458</v>
      </c>
      <c r="F15" s="359">
        <f>522724635.48*1.15</f>
        <v>601133330.80199993</v>
      </c>
      <c r="G15" s="358">
        <f>IFERROR(F15/$F$30*100,"0.00")</f>
        <v>68.740447583423418</v>
      </c>
      <c r="H15" s="357"/>
    </row>
    <row r="16" spans="1:8" ht="12.75" x14ac:dyDescent="0.2">
      <c r="A16" s="345"/>
      <c r="B16" s="345"/>
      <c r="C16" s="345">
        <v>412</v>
      </c>
      <c r="D16" s="344"/>
      <c r="E16" s="343" t="s">
        <v>325</v>
      </c>
      <c r="F16" s="338">
        <f>54600000+3600000+96876</f>
        <v>58296876</v>
      </c>
      <c r="G16" s="342">
        <f>IFERROR(F16/$F$30*100,"0.00")</f>
        <v>6.6663303191139613</v>
      </c>
    </row>
    <row r="17" spans="1:7" ht="12.75" x14ac:dyDescent="0.2">
      <c r="A17" s="345"/>
      <c r="B17" s="345"/>
      <c r="C17" s="345">
        <v>413</v>
      </c>
      <c r="D17" s="344"/>
      <c r="E17" s="343" t="s">
        <v>459</v>
      </c>
      <c r="F17" s="338">
        <v>2157949.3199999998</v>
      </c>
      <c r="G17" s="342">
        <f>IFERROR(F17/$F$30*100,"0.00")</f>
        <v>0.24676456040332856</v>
      </c>
    </row>
    <row r="18" spans="1:7" ht="12.75" x14ac:dyDescent="0.2">
      <c r="A18" s="345"/>
      <c r="B18" s="345"/>
      <c r="C18" s="345">
        <v>414</v>
      </c>
      <c r="D18" s="344"/>
      <c r="E18" s="356" t="s">
        <v>54</v>
      </c>
      <c r="F18" s="338"/>
      <c r="G18" s="342">
        <f>IFERROR(F18/$F$30*100,"0.00")</f>
        <v>0</v>
      </c>
    </row>
    <row r="19" spans="1:7" ht="12.75" x14ac:dyDescent="0.2">
      <c r="A19" s="350"/>
      <c r="B19" s="350">
        <v>42</v>
      </c>
      <c r="C19" s="350"/>
      <c r="D19" s="349"/>
      <c r="E19" s="348" t="s">
        <v>326</v>
      </c>
      <c r="F19" s="347">
        <f>SUM(F20:F21)</f>
        <v>105248114.63</v>
      </c>
      <c r="G19" s="346">
        <f>G20+G21</f>
        <v>12.035270939519137</v>
      </c>
    </row>
    <row r="20" spans="1:7" ht="12.75" x14ac:dyDescent="0.2">
      <c r="A20" s="345"/>
      <c r="B20" s="345"/>
      <c r="C20" s="345">
        <v>421</v>
      </c>
      <c r="D20" s="344"/>
      <c r="E20" s="343" t="s">
        <v>460</v>
      </c>
      <c r="F20" s="338">
        <v>90248114.629999995</v>
      </c>
      <c r="G20" s="342">
        <f>IFERROR(F20/$F$30*100,"0.00")</f>
        <v>10.319999699483747</v>
      </c>
    </row>
    <row r="21" spans="1:7" ht="12.75" x14ac:dyDescent="0.2">
      <c r="A21" s="345"/>
      <c r="B21" s="345"/>
      <c r="C21" s="345">
        <v>422</v>
      </c>
      <c r="D21" s="344"/>
      <c r="E21" s="343" t="s">
        <v>461</v>
      </c>
      <c r="F21" s="338">
        <v>15000000</v>
      </c>
      <c r="G21" s="342">
        <f>IFERROR(F21/$F$30*100,"0.00")</f>
        <v>1.7152712400353911</v>
      </c>
    </row>
    <row r="22" spans="1:7" ht="12.75" x14ac:dyDescent="0.2">
      <c r="A22" s="355">
        <v>5</v>
      </c>
      <c r="B22" s="354"/>
      <c r="C22" s="354"/>
      <c r="D22" s="354"/>
      <c r="E22" s="353" t="s">
        <v>327</v>
      </c>
      <c r="F22" s="352">
        <f>+F23</f>
        <v>107660989.5</v>
      </c>
      <c r="G22" s="351">
        <f>G23</f>
        <v>12.311186597540148</v>
      </c>
    </row>
    <row r="23" spans="1:7" ht="12.75" x14ac:dyDescent="0.2">
      <c r="A23" s="350"/>
      <c r="B23" s="350">
        <v>52</v>
      </c>
      <c r="C23" s="350"/>
      <c r="D23" s="349"/>
      <c r="E23" s="348" t="s">
        <v>31</v>
      </c>
      <c r="F23" s="347">
        <f>SUM(F24:F29)</f>
        <v>107660989.5</v>
      </c>
      <c r="G23" s="346">
        <f>SUM(G24:G29)</f>
        <v>12.311186597540148</v>
      </c>
    </row>
    <row r="24" spans="1:7" ht="24" x14ac:dyDescent="0.2">
      <c r="A24" s="344"/>
      <c r="B24" s="345"/>
      <c r="C24" s="345">
        <v>521</v>
      </c>
      <c r="D24" s="344"/>
      <c r="E24" s="343" t="s">
        <v>328</v>
      </c>
      <c r="F24" s="338">
        <v>68042843.5</v>
      </c>
      <c r="G24" s="342">
        <f t="shared" ref="G24:G29" si="0">IFERROR(F24/$F$30*100,"0.00")</f>
        <v>7.7807955030519365</v>
      </c>
    </row>
    <row r="25" spans="1:7" ht="24" x14ac:dyDescent="0.2">
      <c r="A25" s="344"/>
      <c r="B25" s="344"/>
      <c r="C25" s="345">
        <v>522</v>
      </c>
      <c r="D25" s="344"/>
      <c r="E25" s="343" t="s">
        <v>329</v>
      </c>
      <c r="F25" s="338">
        <v>16850173.699999999</v>
      </c>
      <c r="G25" s="342">
        <f t="shared" si="0"/>
        <v>1.9268412224807154</v>
      </c>
    </row>
    <row r="26" spans="1:7" ht="24" x14ac:dyDescent="0.2">
      <c r="A26" s="344"/>
      <c r="B26" s="344"/>
      <c r="C26" s="345">
        <v>523</v>
      </c>
      <c r="D26" s="344"/>
      <c r="E26" s="343" t="s">
        <v>330</v>
      </c>
      <c r="F26" s="338">
        <v>22118284.300000001</v>
      </c>
      <c r="G26" s="342">
        <f t="shared" si="0"/>
        <v>2.5292571292477546</v>
      </c>
    </row>
    <row r="27" spans="1:7" ht="12.75" x14ac:dyDescent="0.2">
      <c r="A27" s="344"/>
      <c r="B27" s="344"/>
      <c r="C27" s="345">
        <v>524</v>
      </c>
      <c r="D27" s="344"/>
      <c r="E27" s="343" t="s">
        <v>331</v>
      </c>
      <c r="F27" s="338"/>
      <c r="G27" s="342">
        <f t="shared" si="0"/>
        <v>0</v>
      </c>
    </row>
    <row r="28" spans="1:7" ht="12.75" x14ac:dyDescent="0.2">
      <c r="A28" s="344"/>
      <c r="B28" s="344"/>
      <c r="C28" s="345">
        <v>525</v>
      </c>
      <c r="D28" s="344"/>
      <c r="E28" s="343" t="s">
        <v>332</v>
      </c>
      <c r="F28" s="338"/>
      <c r="G28" s="342">
        <f t="shared" si="0"/>
        <v>0</v>
      </c>
    </row>
    <row r="29" spans="1:7" ht="12.75" x14ac:dyDescent="0.2">
      <c r="A29" s="340"/>
      <c r="B29" s="340"/>
      <c r="C29" s="341">
        <v>526</v>
      </c>
      <c r="D29" s="340"/>
      <c r="E29" s="339" t="s">
        <v>333</v>
      </c>
      <c r="F29" s="338">
        <v>649688</v>
      </c>
      <c r="G29" s="337">
        <f t="shared" si="0"/>
        <v>7.4292742759740876E-2</v>
      </c>
    </row>
    <row r="30" spans="1:7" ht="12.75" x14ac:dyDescent="0.2">
      <c r="A30" s="336"/>
      <c r="B30" s="336"/>
      <c r="C30" s="336"/>
      <c r="D30" s="336"/>
      <c r="E30" s="335" t="s">
        <v>334</v>
      </c>
      <c r="F30" s="334">
        <f>+F22+F13+F9</f>
        <v>874497260.25199997</v>
      </c>
      <c r="G30" s="333">
        <f>+G22+G13+G9</f>
        <v>100</v>
      </c>
    </row>
    <row r="31" spans="1:7" s="18" customFormat="1" x14ac:dyDescent="0.25">
      <c r="A31" s="332"/>
      <c r="B31" s="332"/>
      <c r="C31" s="332"/>
      <c r="D31" s="332"/>
      <c r="E31" s="332"/>
      <c r="F31" s="332"/>
      <c r="G31" s="332"/>
    </row>
    <row r="32" spans="1:7" s="18" customFormat="1" x14ac:dyDescent="0.25">
      <c r="A32" s="332"/>
      <c r="B32" s="332"/>
      <c r="C32" s="332"/>
      <c r="D32" s="332"/>
      <c r="E32" s="332"/>
      <c r="F32" s="332"/>
      <c r="G32" s="332"/>
    </row>
    <row r="33" spans="1:7" s="18" customFormat="1" x14ac:dyDescent="0.25">
      <c r="A33" s="332" t="s">
        <v>1483</v>
      </c>
      <c r="B33" s="332"/>
      <c r="C33" s="332"/>
      <c r="D33" s="332"/>
      <c r="E33" s="332"/>
      <c r="F33" s="332"/>
      <c r="G33" s="332"/>
    </row>
    <row r="34" spans="1:7" s="18" customFormat="1" x14ac:dyDescent="0.25">
      <c r="A34" s="332"/>
      <c r="B34" s="332"/>
      <c r="C34" s="332"/>
      <c r="D34" s="332"/>
      <c r="E34" s="332"/>
      <c r="F34" s="332"/>
      <c r="G34" s="332"/>
    </row>
    <row r="35" spans="1:7" s="18" customFormat="1" x14ac:dyDescent="0.25">
      <c r="A35" s="332"/>
      <c r="B35" s="332"/>
      <c r="C35" s="332"/>
      <c r="D35" s="332"/>
      <c r="E35" s="332"/>
      <c r="F35" s="332"/>
      <c r="G35" s="332"/>
    </row>
    <row r="36" spans="1:7" s="18" customFormat="1" x14ac:dyDescent="0.25">
      <c r="A36" s="332"/>
      <c r="B36" s="332"/>
      <c r="C36" s="332"/>
      <c r="D36" s="332"/>
      <c r="E36" s="332"/>
      <c r="F36" s="332"/>
      <c r="G36" s="332"/>
    </row>
    <row r="37" spans="1:7" s="18" customFormat="1" x14ac:dyDescent="0.25">
      <c r="A37" s="332"/>
      <c r="B37" s="332"/>
      <c r="C37" s="332"/>
      <c r="D37" s="332"/>
      <c r="E37" s="332"/>
      <c r="F37" s="332"/>
      <c r="G37" s="332"/>
    </row>
    <row r="38" spans="1:7" s="18" customFormat="1" x14ac:dyDescent="0.25">
      <c r="A38" s="332"/>
      <c r="B38" s="332"/>
      <c r="C38" s="332"/>
      <c r="D38" s="332"/>
      <c r="E38" s="332"/>
      <c r="F38" s="332"/>
      <c r="G38" s="332"/>
    </row>
    <row r="39" spans="1:7" s="18" customFormat="1" x14ac:dyDescent="0.25">
      <c r="A39" s="332"/>
      <c r="B39" s="332"/>
      <c r="C39" s="332"/>
      <c r="D39" s="332"/>
      <c r="E39" s="332"/>
      <c r="F39" s="332"/>
      <c r="G39" s="332"/>
    </row>
    <row r="40" spans="1:7" s="18" customFormat="1" x14ac:dyDescent="0.25">
      <c r="A40" s="332"/>
      <c r="B40" s="332"/>
      <c r="C40" s="332"/>
      <c r="D40" s="332"/>
      <c r="E40" s="332"/>
      <c r="F40" s="332"/>
      <c r="G40" s="332"/>
    </row>
    <row r="41" spans="1:7" s="18" customFormat="1" x14ac:dyDescent="0.25">
      <c r="A41" s="332"/>
      <c r="B41" s="332"/>
      <c r="C41" s="332"/>
      <c r="D41" s="332"/>
      <c r="E41" s="332"/>
      <c r="F41" s="332"/>
      <c r="G41" s="332"/>
    </row>
    <row r="42" spans="1:7" s="18" customFormat="1" x14ac:dyDescent="0.25">
      <c r="A42" s="332"/>
      <c r="B42" s="332"/>
      <c r="C42" s="332"/>
      <c r="D42" s="332"/>
      <c r="E42" s="332"/>
      <c r="F42" s="332"/>
      <c r="G42" s="332"/>
    </row>
    <row r="43" spans="1:7" s="18" customFormat="1" x14ac:dyDescent="0.25">
      <c r="A43" s="332"/>
      <c r="B43" s="332"/>
      <c r="C43" s="332"/>
      <c r="D43" s="332"/>
      <c r="E43" s="332"/>
      <c r="F43" s="332"/>
      <c r="G43" s="332"/>
    </row>
    <row r="44" spans="1:7" s="18" customFormat="1" x14ac:dyDescent="0.25">
      <c r="A44" s="332"/>
      <c r="B44" s="332"/>
      <c r="C44" s="332"/>
      <c r="D44" s="332"/>
      <c r="E44" s="332"/>
      <c r="F44" s="332"/>
      <c r="G44" s="332"/>
    </row>
    <row r="45" spans="1:7" s="18" customFormat="1" x14ac:dyDescent="0.25">
      <c r="A45" s="332"/>
      <c r="B45" s="332"/>
      <c r="C45" s="332"/>
      <c r="D45" s="332"/>
      <c r="E45" s="332"/>
      <c r="F45" s="332"/>
      <c r="G45" s="332"/>
    </row>
    <row r="46" spans="1:7" s="18" customFormat="1" x14ac:dyDescent="0.25">
      <c r="A46" s="332"/>
      <c r="B46" s="332"/>
      <c r="C46" s="332"/>
      <c r="D46" s="332"/>
      <c r="E46" s="332"/>
      <c r="F46" s="332"/>
      <c r="G46" s="332"/>
    </row>
    <row r="47" spans="1:7" s="18" customFormat="1" x14ac:dyDescent="0.25">
      <c r="A47" s="332"/>
      <c r="B47" s="332"/>
      <c r="C47" s="332"/>
      <c r="D47" s="332"/>
      <c r="E47" s="332"/>
      <c r="F47" s="332"/>
      <c r="G47" s="332"/>
    </row>
    <row r="48" spans="1:7" s="18" customFormat="1" x14ac:dyDescent="0.25">
      <c r="A48" s="332"/>
      <c r="B48" s="332"/>
      <c r="C48" s="332"/>
      <c r="D48" s="332"/>
      <c r="E48" s="332"/>
      <c r="F48" s="332"/>
      <c r="G48" s="332"/>
    </row>
    <row r="49" spans="1:7" s="18" customFormat="1" x14ac:dyDescent="0.25">
      <c r="A49" s="332"/>
      <c r="B49" s="332"/>
      <c r="C49" s="332"/>
      <c r="D49" s="332"/>
      <c r="E49" s="332"/>
      <c r="F49" s="332"/>
      <c r="G49" s="332"/>
    </row>
    <row r="50" spans="1:7" s="18" customFormat="1" x14ac:dyDescent="0.25">
      <c r="A50" s="332"/>
      <c r="B50" s="332"/>
      <c r="C50" s="332"/>
      <c r="D50" s="332"/>
      <c r="E50" s="332"/>
      <c r="F50" s="332"/>
      <c r="G50" s="332"/>
    </row>
    <row r="51" spans="1:7" s="18" customFormat="1" x14ac:dyDescent="0.25">
      <c r="A51" s="332"/>
      <c r="B51" s="332"/>
      <c r="C51" s="332"/>
      <c r="D51" s="332"/>
      <c r="E51" s="332"/>
      <c r="F51" s="332"/>
      <c r="G51" s="332"/>
    </row>
    <row r="52" spans="1:7" s="18" customFormat="1" x14ac:dyDescent="0.25">
      <c r="A52" s="332"/>
      <c r="B52" s="332"/>
      <c r="C52" s="332"/>
      <c r="D52" s="332"/>
      <c r="E52" s="332"/>
      <c r="F52" s="332"/>
      <c r="G52" s="332"/>
    </row>
    <row r="53" spans="1:7" s="18" customFormat="1" x14ac:dyDescent="0.25">
      <c r="A53" s="332"/>
      <c r="B53" s="332"/>
      <c r="C53" s="332"/>
      <c r="D53" s="332"/>
      <c r="E53" s="332"/>
      <c r="F53" s="332"/>
      <c r="G53" s="332"/>
    </row>
    <row r="54" spans="1:7" s="18" customFormat="1" x14ac:dyDescent="0.25">
      <c r="A54" s="332"/>
      <c r="B54" s="332"/>
      <c r="C54" s="332"/>
      <c r="D54" s="332"/>
      <c r="E54" s="332"/>
      <c r="F54" s="332"/>
      <c r="G54" s="332"/>
    </row>
    <row r="55" spans="1:7" s="18" customFormat="1" x14ac:dyDescent="0.25">
      <c r="A55" s="332"/>
      <c r="B55" s="332"/>
      <c r="C55" s="332"/>
      <c r="D55" s="332"/>
      <c r="E55" s="332"/>
      <c r="F55" s="332"/>
      <c r="G55" s="332"/>
    </row>
    <row r="56" spans="1:7" s="18" customFormat="1" x14ac:dyDescent="0.25">
      <c r="A56" s="332"/>
      <c r="B56" s="332"/>
      <c r="C56" s="332"/>
      <c r="D56" s="332"/>
      <c r="E56" s="332"/>
      <c r="F56" s="332"/>
      <c r="G56" s="332"/>
    </row>
    <row r="57" spans="1:7" s="18" customFormat="1" x14ac:dyDescent="0.25">
      <c r="A57" s="332"/>
      <c r="B57" s="332"/>
      <c r="C57" s="332"/>
      <c r="D57" s="332"/>
      <c r="E57" s="332"/>
      <c r="F57" s="332"/>
      <c r="G57" s="332"/>
    </row>
    <row r="58" spans="1:7" s="18" customFormat="1" x14ac:dyDescent="0.25">
      <c r="A58" s="332"/>
      <c r="B58" s="332"/>
      <c r="C58" s="332"/>
      <c r="D58" s="332"/>
      <c r="E58" s="332"/>
      <c r="F58" s="332"/>
      <c r="G58" s="332"/>
    </row>
    <row r="59" spans="1:7" s="18" customFormat="1" x14ac:dyDescent="0.25">
      <c r="A59" s="332"/>
      <c r="B59" s="332"/>
      <c r="C59" s="332"/>
      <c r="D59" s="332"/>
      <c r="E59" s="332"/>
      <c r="F59" s="332"/>
      <c r="G59" s="332"/>
    </row>
    <row r="60" spans="1:7" s="18" customFormat="1" x14ac:dyDescent="0.25">
      <c r="A60" s="332"/>
      <c r="B60" s="332"/>
      <c r="C60" s="332"/>
      <c r="D60" s="332"/>
      <c r="E60" s="332"/>
      <c r="F60" s="332"/>
      <c r="G60" s="332"/>
    </row>
    <row r="61" spans="1:7" s="18" customFormat="1" x14ac:dyDescent="0.25">
      <c r="A61" s="332"/>
      <c r="B61" s="332"/>
      <c r="C61" s="332"/>
      <c r="D61" s="332"/>
      <c r="E61" s="332"/>
      <c r="F61" s="332"/>
      <c r="G61" s="332"/>
    </row>
    <row r="62" spans="1:7" s="18" customFormat="1" x14ac:dyDescent="0.25">
      <c r="A62" s="332"/>
      <c r="B62" s="332"/>
      <c r="C62" s="332"/>
      <c r="D62" s="332"/>
      <c r="E62" s="332"/>
      <c r="F62" s="332"/>
      <c r="G62" s="332"/>
    </row>
    <row r="63" spans="1:7" s="18" customFormat="1" x14ac:dyDescent="0.25">
      <c r="A63" s="332"/>
      <c r="B63" s="332"/>
      <c r="C63" s="332"/>
      <c r="D63" s="332"/>
      <c r="E63" s="332"/>
      <c r="F63" s="332"/>
      <c r="G63" s="332"/>
    </row>
    <row r="64" spans="1:7" s="18" customFormat="1" x14ac:dyDescent="0.25">
      <c r="A64" s="332"/>
      <c r="B64" s="332"/>
      <c r="C64" s="332"/>
      <c r="D64" s="332"/>
      <c r="E64" s="332"/>
      <c r="F64" s="332"/>
      <c r="G64" s="332"/>
    </row>
    <row r="65" spans="1:7" s="18" customFormat="1" x14ac:dyDescent="0.25">
      <c r="A65" s="332"/>
      <c r="B65" s="332"/>
      <c r="C65" s="332"/>
      <c r="D65" s="332"/>
      <c r="E65" s="332"/>
      <c r="F65" s="332"/>
      <c r="G65" s="332"/>
    </row>
    <row r="66" spans="1:7" s="18" customFormat="1" x14ac:dyDescent="0.25">
      <c r="A66" s="332"/>
      <c r="B66" s="332"/>
      <c r="C66" s="332"/>
      <c r="D66" s="332"/>
      <c r="E66" s="332"/>
      <c r="F66" s="332"/>
      <c r="G66" s="332"/>
    </row>
    <row r="67" spans="1:7" s="18" customFormat="1" x14ac:dyDescent="0.25">
      <c r="A67" s="332"/>
      <c r="B67" s="332"/>
      <c r="C67" s="332"/>
      <c r="D67" s="332"/>
      <c r="E67" s="332"/>
      <c r="F67" s="332"/>
      <c r="G67" s="332"/>
    </row>
    <row r="68" spans="1:7" s="18" customFormat="1" x14ac:dyDescent="0.25">
      <c r="A68" s="332"/>
      <c r="B68" s="332"/>
      <c r="C68" s="332"/>
      <c r="D68" s="332"/>
      <c r="E68" s="332"/>
      <c r="F68" s="332"/>
      <c r="G68" s="332"/>
    </row>
    <row r="69" spans="1:7" s="18" customFormat="1" x14ac:dyDescent="0.25">
      <c r="A69" s="332"/>
      <c r="B69" s="332"/>
      <c r="C69" s="332"/>
      <c r="D69" s="332"/>
      <c r="E69" s="332"/>
      <c r="F69" s="332"/>
      <c r="G69" s="332"/>
    </row>
    <row r="70" spans="1:7" s="18" customFormat="1" x14ac:dyDescent="0.25">
      <c r="A70" s="332"/>
      <c r="B70" s="332"/>
      <c r="C70" s="332"/>
      <c r="D70" s="332"/>
      <c r="E70" s="332"/>
      <c r="F70" s="332"/>
      <c r="G70" s="332"/>
    </row>
    <row r="71" spans="1:7" s="18" customFormat="1" x14ac:dyDescent="0.25">
      <c r="A71" s="332"/>
      <c r="B71" s="332"/>
      <c r="C71" s="332"/>
      <c r="D71" s="332"/>
      <c r="E71" s="332"/>
      <c r="F71" s="332"/>
      <c r="G71" s="332"/>
    </row>
    <row r="72" spans="1:7" s="18" customFormat="1" x14ac:dyDescent="0.25">
      <c r="A72" s="332"/>
      <c r="B72" s="332"/>
      <c r="C72" s="332"/>
      <c r="D72" s="332"/>
      <c r="E72" s="332"/>
      <c r="F72" s="332"/>
      <c r="G72" s="332"/>
    </row>
    <row r="73" spans="1:7" s="18" customFormat="1" x14ac:dyDescent="0.25">
      <c r="A73" s="332"/>
      <c r="B73" s="332"/>
      <c r="C73" s="332"/>
      <c r="D73" s="332"/>
      <c r="E73" s="332"/>
      <c r="F73" s="332"/>
      <c r="G73" s="332"/>
    </row>
    <row r="74" spans="1:7" s="18" customFormat="1" x14ac:dyDescent="0.25">
      <c r="A74" s="332"/>
      <c r="B74" s="332"/>
      <c r="C74" s="332"/>
      <c r="D74" s="332"/>
      <c r="E74" s="332"/>
      <c r="F74" s="332"/>
      <c r="G74" s="332"/>
    </row>
    <row r="75" spans="1:7" s="18" customFormat="1" x14ac:dyDescent="0.25">
      <c r="A75" s="332"/>
      <c r="B75" s="332"/>
      <c r="C75" s="332"/>
      <c r="D75" s="332"/>
      <c r="E75" s="332"/>
      <c r="F75" s="332"/>
      <c r="G75" s="332"/>
    </row>
    <row r="76" spans="1:7" s="18" customFormat="1" x14ac:dyDescent="0.25">
      <c r="A76" s="332"/>
      <c r="B76" s="332"/>
      <c r="C76" s="332"/>
      <c r="D76" s="332"/>
      <c r="E76" s="332"/>
      <c r="F76" s="332"/>
      <c r="G76" s="332"/>
    </row>
    <row r="77" spans="1:7" s="18" customFormat="1" x14ac:dyDescent="0.25">
      <c r="A77" s="332"/>
      <c r="B77" s="332"/>
      <c r="C77" s="332"/>
      <c r="D77" s="332"/>
      <c r="E77" s="332"/>
      <c r="F77" s="332"/>
      <c r="G77" s="332"/>
    </row>
    <row r="78" spans="1:7" s="18" customFormat="1" x14ac:dyDescent="0.25">
      <c r="A78" s="332"/>
      <c r="B78" s="332"/>
      <c r="C78" s="332"/>
      <c r="D78" s="332"/>
      <c r="E78" s="332"/>
      <c r="F78" s="332"/>
      <c r="G78" s="332"/>
    </row>
    <row r="79" spans="1:7" s="18" customFormat="1" x14ac:dyDescent="0.25">
      <c r="A79" s="332"/>
      <c r="B79" s="332"/>
      <c r="C79" s="332"/>
      <c r="D79" s="332"/>
      <c r="E79" s="332"/>
      <c r="F79" s="332"/>
      <c r="G79" s="332"/>
    </row>
    <row r="80" spans="1:7" s="18" customFormat="1" x14ac:dyDescent="0.25">
      <c r="A80" s="332"/>
      <c r="B80" s="332"/>
      <c r="C80" s="332"/>
      <c r="D80" s="332"/>
      <c r="E80" s="332"/>
      <c r="F80" s="332"/>
      <c r="G80" s="332"/>
    </row>
    <row r="81" spans="1:7" s="18" customFormat="1" x14ac:dyDescent="0.25">
      <c r="A81" s="332"/>
      <c r="B81" s="332"/>
      <c r="C81" s="332"/>
      <c r="D81" s="332"/>
      <c r="E81" s="332"/>
      <c r="F81" s="332"/>
      <c r="G81" s="332"/>
    </row>
    <row r="82" spans="1:7" s="18" customFormat="1" x14ac:dyDescent="0.25">
      <c r="A82" s="332"/>
      <c r="B82" s="332"/>
      <c r="C82" s="332"/>
      <c r="D82" s="332"/>
      <c r="E82" s="332"/>
      <c r="F82" s="332"/>
      <c r="G82" s="332"/>
    </row>
    <row r="83" spans="1:7" s="18" customFormat="1" x14ac:dyDescent="0.25">
      <c r="A83" s="332"/>
      <c r="B83" s="332"/>
      <c r="C83" s="332"/>
      <c r="D83" s="332"/>
      <c r="E83" s="332"/>
      <c r="F83" s="332"/>
      <c r="G83" s="332"/>
    </row>
    <row r="84" spans="1:7" s="18" customFormat="1" x14ac:dyDescent="0.25">
      <c r="A84" s="332"/>
      <c r="B84" s="332"/>
      <c r="C84" s="332"/>
      <c r="D84" s="332"/>
      <c r="E84" s="332"/>
      <c r="F84" s="332"/>
      <c r="G84" s="332"/>
    </row>
    <row r="85" spans="1:7" s="18" customFormat="1" x14ac:dyDescent="0.25">
      <c r="A85" s="332"/>
      <c r="B85" s="332"/>
      <c r="C85" s="332"/>
      <c r="D85" s="332"/>
      <c r="E85" s="332"/>
      <c r="F85" s="332"/>
      <c r="G85" s="332"/>
    </row>
    <row r="86" spans="1:7" s="18" customFormat="1" x14ac:dyDescent="0.25">
      <c r="A86" s="332"/>
      <c r="B86" s="332"/>
      <c r="C86" s="332"/>
      <c r="D86" s="332"/>
      <c r="E86" s="332"/>
      <c r="F86" s="332"/>
      <c r="G86" s="332"/>
    </row>
    <row r="87" spans="1:7" s="18" customFormat="1" x14ac:dyDescent="0.25">
      <c r="A87" s="332"/>
      <c r="B87" s="332"/>
      <c r="C87" s="332"/>
      <c r="D87" s="332"/>
      <c r="E87" s="332"/>
      <c r="F87" s="332"/>
      <c r="G87" s="332"/>
    </row>
    <row r="88" spans="1:7" s="18" customFormat="1" x14ac:dyDescent="0.25">
      <c r="A88" s="332"/>
      <c r="B88" s="332"/>
      <c r="C88" s="332"/>
      <c r="D88" s="332"/>
      <c r="E88" s="332"/>
      <c r="F88" s="332"/>
      <c r="G88" s="332"/>
    </row>
    <row r="89" spans="1:7" s="18" customFormat="1" x14ac:dyDescent="0.25">
      <c r="A89" s="332"/>
      <c r="B89" s="332"/>
      <c r="C89" s="332"/>
      <c r="D89" s="332"/>
      <c r="E89" s="332"/>
      <c r="F89" s="332"/>
      <c r="G89" s="332"/>
    </row>
    <row r="90" spans="1:7" s="18" customFormat="1" x14ac:dyDescent="0.25">
      <c r="A90" s="332"/>
      <c r="B90" s="332"/>
      <c r="C90" s="332"/>
      <c r="D90" s="332"/>
      <c r="E90" s="332"/>
      <c r="F90" s="332"/>
      <c r="G90" s="332"/>
    </row>
    <row r="91" spans="1:7" s="18" customFormat="1" x14ac:dyDescent="0.25">
      <c r="A91" s="332"/>
      <c r="B91" s="332"/>
      <c r="C91" s="332"/>
      <c r="D91" s="332"/>
      <c r="E91" s="332"/>
      <c r="F91" s="332"/>
      <c r="G91" s="332"/>
    </row>
    <row r="92" spans="1:7" s="18" customFormat="1" x14ac:dyDescent="0.25">
      <c r="A92" s="332"/>
      <c r="B92" s="332"/>
      <c r="C92" s="332"/>
      <c r="D92" s="332"/>
      <c r="E92" s="332"/>
      <c r="F92" s="332"/>
      <c r="G92" s="332"/>
    </row>
    <row r="93" spans="1:7" s="18" customFormat="1" x14ac:dyDescent="0.25">
      <c r="A93" s="332"/>
      <c r="B93" s="332"/>
      <c r="C93" s="332"/>
      <c r="D93" s="332"/>
      <c r="E93" s="332"/>
      <c r="F93" s="332"/>
      <c r="G93" s="332"/>
    </row>
    <row r="94" spans="1:7" s="18" customFormat="1" x14ac:dyDescent="0.25">
      <c r="A94" s="332"/>
      <c r="B94" s="332"/>
      <c r="C94" s="332"/>
      <c r="D94" s="332"/>
      <c r="E94" s="332"/>
      <c r="F94" s="332"/>
      <c r="G94" s="332"/>
    </row>
    <row r="95" spans="1:7" s="18" customFormat="1" x14ac:dyDescent="0.25">
      <c r="A95" s="332"/>
      <c r="B95" s="332"/>
      <c r="C95" s="332"/>
      <c r="D95" s="332"/>
      <c r="E95" s="332"/>
      <c r="F95" s="332"/>
      <c r="G95" s="332"/>
    </row>
    <row r="96" spans="1:7" s="18" customFormat="1" x14ac:dyDescent="0.25">
      <c r="A96" s="332"/>
      <c r="B96" s="332"/>
      <c r="C96" s="332"/>
      <c r="D96" s="332"/>
      <c r="E96" s="332"/>
      <c r="F96" s="332"/>
      <c r="G96" s="332"/>
    </row>
    <row r="97" spans="1:7" s="18" customFormat="1" x14ac:dyDescent="0.25">
      <c r="A97" s="332"/>
      <c r="B97" s="332"/>
      <c r="C97" s="332"/>
      <c r="D97" s="332"/>
      <c r="E97" s="332"/>
      <c r="F97" s="332"/>
      <c r="G97" s="332"/>
    </row>
    <row r="98" spans="1:7" s="18" customFormat="1" x14ac:dyDescent="0.25">
      <c r="A98" s="332"/>
      <c r="B98" s="332"/>
      <c r="C98" s="332"/>
      <c r="D98" s="332"/>
      <c r="E98" s="332"/>
      <c r="F98" s="332"/>
      <c r="G98" s="332"/>
    </row>
    <row r="99" spans="1:7" s="18" customFormat="1" x14ac:dyDescent="0.25">
      <c r="A99" s="332"/>
      <c r="B99" s="332"/>
      <c r="C99" s="332"/>
      <c r="D99" s="332"/>
      <c r="E99" s="332"/>
      <c r="F99" s="332"/>
      <c r="G99" s="332"/>
    </row>
    <row r="100" spans="1:7" s="18" customFormat="1" x14ac:dyDescent="0.25">
      <c r="A100" s="332"/>
      <c r="B100" s="332"/>
      <c r="C100" s="332"/>
      <c r="D100" s="332"/>
      <c r="E100" s="332"/>
      <c r="F100" s="332"/>
      <c r="G100" s="332"/>
    </row>
    <row r="101" spans="1:7" s="18" customFormat="1" x14ac:dyDescent="0.25">
      <c r="A101" s="332"/>
      <c r="B101" s="332"/>
      <c r="C101" s="332"/>
      <c r="D101" s="332"/>
      <c r="E101" s="332"/>
      <c r="F101" s="332"/>
      <c r="G101" s="332"/>
    </row>
    <row r="102" spans="1:7" s="18" customFormat="1" x14ac:dyDescent="0.25">
      <c r="A102" s="332"/>
      <c r="B102" s="332"/>
      <c r="C102" s="332"/>
      <c r="D102" s="332"/>
      <c r="E102" s="332"/>
      <c r="F102" s="332"/>
      <c r="G102" s="332"/>
    </row>
    <row r="103" spans="1:7" s="18" customFormat="1" x14ac:dyDescent="0.25">
      <c r="A103" s="332"/>
      <c r="B103" s="332"/>
      <c r="C103" s="332"/>
      <c r="D103" s="332"/>
      <c r="E103" s="332"/>
      <c r="F103" s="332"/>
      <c r="G103" s="332"/>
    </row>
    <row r="104" spans="1:7" s="18" customFormat="1" x14ac:dyDescent="0.25">
      <c r="A104" s="332"/>
      <c r="B104" s="332"/>
      <c r="C104" s="332"/>
      <c r="D104" s="332"/>
      <c r="E104" s="332"/>
      <c r="F104" s="332"/>
      <c r="G104" s="332"/>
    </row>
    <row r="105" spans="1:7" s="18" customFormat="1" x14ac:dyDescent="0.25">
      <c r="A105" s="332"/>
      <c r="B105" s="332"/>
      <c r="C105" s="332"/>
      <c r="D105" s="332"/>
      <c r="E105" s="332"/>
      <c r="F105" s="332"/>
      <c r="G105" s="332"/>
    </row>
    <row r="106" spans="1:7" s="18" customFormat="1" x14ac:dyDescent="0.25">
      <c r="A106" s="332"/>
      <c r="B106" s="332"/>
      <c r="C106" s="332"/>
      <c r="D106" s="332"/>
      <c r="E106" s="332"/>
      <c r="F106" s="332"/>
      <c r="G106" s="332"/>
    </row>
    <row r="107" spans="1:7" s="18" customFormat="1" x14ac:dyDescent="0.25">
      <c r="A107" s="332"/>
      <c r="B107" s="332"/>
      <c r="C107" s="332"/>
      <c r="D107" s="332"/>
      <c r="E107" s="332"/>
      <c r="F107" s="332"/>
      <c r="G107" s="332"/>
    </row>
    <row r="108" spans="1:7" s="18" customFormat="1" x14ac:dyDescent="0.25">
      <c r="A108" s="332"/>
      <c r="B108" s="332"/>
      <c r="C108" s="332"/>
      <c r="D108" s="332"/>
      <c r="E108" s="332"/>
      <c r="F108" s="332"/>
      <c r="G108" s="332"/>
    </row>
    <row r="109" spans="1:7" s="18" customFormat="1" x14ac:dyDescent="0.25">
      <c r="A109" s="332"/>
      <c r="B109" s="332"/>
      <c r="C109" s="332"/>
      <c r="D109" s="332"/>
      <c r="E109" s="332"/>
      <c r="F109" s="332"/>
      <c r="G109" s="332"/>
    </row>
    <row r="110" spans="1:7" s="18" customFormat="1" x14ac:dyDescent="0.25">
      <c r="A110" s="332"/>
      <c r="B110" s="332"/>
      <c r="C110" s="332"/>
      <c r="D110" s="332"/>
      <c r="E110" s="332"/>
      <c r="F110" s="332"/>
      <c r="G110" s="332"/>
    </row>
    <row r="111" spans="1:7" s="18" customFormat="1" x14ac:dyDescent="0.25">
      <c r="A111" s="332"/>
      <c r="B111" s="332"/>
      <c r="C111" s="332"/>
      <c r="D111" s="332"/>
      <c r="E111" s="332"/>
      <c r="F111" s="332"/>
      <c r="G111" s="332"/>
    </row>
    <row r="112" spans="1:7" s="18" customFormat="1" x14ac:dyDescent="0.25">
      <c r="A112" s="332"/>
      <c r="B112" s="332"/>
      <c r="C112" s="332"/>
      <c r="D112" s="332"/>
      <c r="E112" s="332"/>
      <c r="F112" s="332"/>
      <c r="G112" s="332"/>
    </row>
    <row r="113" spans="1:7" s="18" customFormat="1" x14ac:dyDescent="0.25">
      <c r="A113" s="332"/>
      <c r="B113" s="332"/>
      <c r="C113" s="332"/>
      <c r="D113" s="332"/>
      <c r="E113" s="332"/>
      <c r="F113" s="332"/>
      <c r="G113" s="332"/>
    </row>
    <row r="114" spans="1:7" s="18" customFormat="1" x14ac:dyDescent="0.25">
      <c r="A114" s="332"/>
      <c r="B114" s="332"/>
      <c r="C114" s="332"/>
      <c r="D114" s="332"/>
      <c r="E114" s="332"/>
      <c r="F114" s="332"/>
      <c r="G114" s="332"/>
    </row>
    <row r="115" spans="1:7" s="18" customFormat="1" x14ac:dyDescent="0.25">
      <c r="A115" s="332"/>
      <c r="B115" s="332"/>
      <c r="C115" s="332"/>
      <c r="D115" s="332"/>
      <c r="E115" s="332"/>
      <c r="F115" s="332"/>
      <c r="G115" s="332"/>
    </row>
    <row r="116" spans="1:7" s="18" customFormat="1" x14ac:dyDescent="0.25">
      <c r="A116" s="332"/>
      <c r="B116" s="332"/>
      <c r="C116" s="332"/>
      <c r="D116" s="332"/>
      <c r="E116" s="332"/>
      <c r="F116" s="332"/>
      <c r="G116" s="332"/>
    </row>
    <row r="117" spans="1:7" s="18" customFormat="1" x14ac:dyDescent="0.25">
      <c r="A117" s="332"/>
      <c r="B117" s="332"/>
      <c r="C117" s="332"/>
      <c r="D117" s="332"/>
      <c r="E117" s="332"/>
      <c r="F117" s="332"/>
      <c r="G117" s="332"/>
    </row>
    <row r="118" spans="1:7" s="18" customFormat="1" x14ac:dyDescent="0.25">
      <c r="A118" s="332"/>
      <c r="B118" s="332"/>
      <c r="C118" s="332"/>
      <c r="D118" s="332"/>
      <c r="E118" s="332"/>
      <c r="F118" s="332"/>
      <c r="G118" s="332"/>
    </row>
    <row r="119" spans="1:7" s="18" customFormat="1" x14ac:dyDescent="0.25">
      <c r="A119" s="332"/>
      <c r="B119" s="332"/>
      <c r="C119" s="332"/>
      <c r="D119" s="332"/>
      <c r="E119" s="332"/>
      <c r="F119" s="332"/>
      <c r="G119" s="332"/>
    </row>
    <row r="120" spans="1:7" s="18" customFormat="1" x14ac:dyDescent="0.25">
      <c r="A120" s="332"/>
      <c r="B120" s="332"/>
      <c r="C120" s="332"/>
      <c r="D120" s="332"/>
      <c r="E120" s="332"/>
      <c r="F120" s="332"/>
      <c r="G120" s="332"/>
    </row>
    <row r="121" spans="1:7" s="18" customFormat="1" x14ac:dyDescent="0.25">
      <c r="A121" s="332"/>
      <c r="B121" s="332"/>
      <c r="C121" s="332"/>
      <c r="D121" s="332"/>
      <c r="E121" s="332"/>
      <c r="F121" s="332"/>
      <c r="G121" s="332"/>
    </row>
    <row r="122" spans="1:7" s="18" customFormat="1" x14ac:dyDescent="0.25">
      <c r="A122" s="332"/>
      <c r="B122" s="332"/>
      <c r="C122" s="332"/>
      <c r="D122" s="332"/>
      <c r="E122" s="332"/>
      <c r="F122" s="332"/>
      <c r="G122" s="332"/>
    </row>
    <row r="123" spans="1:7" s="18" customFormat="1" x14ac:dyDescent="0.25">
      <c r="A123" s="332"/>
      <c r="B123" s="332"/>
      <c r="C123" s="332"/>
      <c r="D123" s="332"/>
      <c r="E123" s="332"/>
      <c r="F123" s="332"/>
      <c r="G123" s="332"/>
    </row>
    <row r="124" spans="1:7" s="18" customFormat="1" x14ac:dyDescent="0.25">
      <c r="A124" s="332"/>
      <c r="B124" s="332"/>
      <c r="C124" s="332"/>
      <c r="D124" s="332"/>
      <c r="E124" s="332"/>
      <c r="F124" s="332"/>
      <c r="G124" s="332"/>
    </row>
    <row r="125" spans="1:7" s="18" customFormat="1" x14ac:dyDescent="0.25">
      <c r="A125" s="332"/>
      <c r="B125" s="332"/>
      <c r="C125" s="332"/>
      <c r="D125" s="332"/>
      <c r="E125" s="332"/>
      <c r="F125" s="332"/>
      <c r="G125" s="332"/>
    </row>
    <row r="126" spans="1:7" s="18" customFormat="1" x14ac:dyDescent="0.25">
      <c r="A126" s="332"/>
      <c r="B126" s="332"/>
      <c r="C126" s="332"/>
      <c r="D126" s="332"/>
      <c r="E126" s="332"/>
      <c r="F126" s="332"/>
      <c r="G126" s="332"/>
    </row>
    <row r="127" spans="1:7" s="18" customFormat="1" x14ac:dyDescent="0.25">
      <c r="A127" s="332"/>
      <c r="B127" s="332"/>
      <c r="C127" s="332"/>
      <c r="D127" s="332"/>
      <c r="E127" s="332"/>
      <c r="F127" s="332"/>
      <c r="G127" s="332"/>
    </row>
    <row r="128" spans="1:7" s="18" customFormat="1" x14ac:dyDescent="0.25">
      <c r="A128" s="332"/>
      <c r="B128" s="332"/>
      <c r="C128" s="332"/>
      <c r="D128" s="332"/>
      <c r="E128" s="332"/>
      <c r="F128" s="332"/>
      <c r="G128" s="332"/>
    </row>
    <row r="129" spans="1:7" s="18" customFormat="1" x14ac:dyDescent="0.25">
      <c r="A129" s="332"/>
      <c r="B129" s="332"/>
      <c r="C129" s="332"/>
      <c r="D129" s="332"/>
      <c r="E129" s="332"/>
      <c r="F129" s="332"/>
      <c r="G129" s="332"/>
    </row>
    <row r="130" spans="1:7" s="18" customFormat="1" x14ac:dyDescent="0.25">
      <c r="A130" s="332"/>
      <c r="B130" s="332"/>
      <c r="C130" s="332"/>
      <c r="D130" s="332"/>
      <c r="E130" s="332"/>
      <c r="F130" s="332"/>
      <c r="G130" s="332"/>
    </row>
    <row r="131" spans="1:7" s="18" customFormat="1" x14ac:dyDescent="0.25">
      <c r="A131" s="332"/>
      <c r="B131" s="332"/>
      <c r="C131" s="332"/>
      <c r="D131" s="332"/>
      <c r="E131" s="332"/>
      <c r="F131" s="332"/>
      <c r="G131" s="332"/>
    </row>
    <row r="132" spans="1:7" s="18" customFormat="1" x14ac:dyDescent="0.25">
      <c r="A132" s="332"/>
      <c r="B132" s="332"/>
      <c r="C132" s="332"/>
      <c r="D132" s="332"/>
      <c r="E132" s="332"/>
      <c r="F132" s="332"/>
      <c r="G132" s="332"/>
    </row>
    <row r="133" spans="1:7" s="18" customFormat="1" x14ac:dyDescent="0.25">
      <c r="A133" s="332"/>
      <c r="B133" s="332"/>
      <c r="C133" s="332"/>
      <c r="D133" s="332"/>
      <c r="E133" s="332"/>
      <c r="F133" s="332"/>
      <c r="G133" s="332"/>
    </row>
    <row r="134" spans="1:7" s="18" customFormat="1" x14ac:dyDescent="0.25">
      <c r="A134" s="332"/>
      <c r="B134" s="332"/>
      <c r="C134" s="332"/>
      <c r="D134" s="332"/>
      <c r="E134" s="332"/>
      <c r="F134" s="332"/>
      <c r="G134" s="332"/>
    </row>
    <row r="135" spans="1:7" s="18" customFormat="1" x14ac:dyDescent="0.25">
      <c r="A135" s="332"/>
      <c r="B135" s="332"/>
      <c r="C135" s="332"/>
      <c r="D135" s="332"/>
      <c r="E135" s="332"/>
      <c r="F135" s="332"/>
      <c r="G135" s="332"/>
    </row>
    <row r="136" spans="1:7" s="18" customFormat="1" x14ac:dyDescent="0.25">
      <c r="A136" s="332"/>
      <c r="B136" s="332"/>
      <c r="C136" s="332"/>
      <c r="D136" s="332"/>
      <c r="E136" s="332"/>
      <c r="F136" s="332"/>
      <c r="G136" s="332"/>
    </row>
    <row r="137" spans="1:7" s="18" customFormat="1" x14ac:dyDescent="0.25">
      <c r="A137" s="332"/>
      <c r="B137" s="332"/>
      <c r="C137" s="332"/>
      <c r="D137" s="332"/>
      <c r="E137" s="332"/>
      <c r="F137" s="332"/>
      <c r="G137" s="332"/>
    </row>
    <row r="138" spans="1:7" s="18" customFormat="1" x14ac:dyDescent="0.25">
      <c r="A138" s="332"/>
      <c r="B138" s="332"/>
      <c r="C138" s="332"/>
      <c r="D138" s="332"/>
      <c r="E138" s="332"/>
      <c r="F138" s="332"/>
      <c r="G138" s="332"/>
    </row>
    <row r="139" spans="1:7" s="18" customFormat="1" x14ac:dyDescent="0.25">
      <c r="A139" s="332"/>
      <c r="B139" s="332"/>
      <c r="C139" s="332"/>
      <c r="D139" s="332"/>
      <c r="E139" s="332"/>
      <c r="F139" s="332"/>
      <c r="G139" s="332"/>
    </row>
    <row r="140" spans="1:7" s="18" customFormat="1" x14ac:dyDescent="0.25">
      <c r="A140" s="332"/>
      <c r="B140" s="332"/>
      <c r="C140" s="332"/>
      <c r="D140" s="332"/>
      <c r="E140" s="332"/>
      <c r="F140" s="332"/>
      <c r="G140" s="332"/>
    </row>
    <row r="141" spans="1:7" s="18" customFormat="1" x14ac:dyDescent="0.25">
      <c r="A141" s="332"/>
      <c r="B141" s="332"/>
      <c r="C141" s="332"/>
      <c r="D141" s="332"/>
      <c r="E141" s="332"/>
      <c r="F141" s="332"/>
      <c r="G141" s="332"/>
    </row>
    <row r="142" spans="1:7" s="18" customFormat="1" x14ac:dyDescent="0.25">
      <c r="A142" s="332"/>
      <c r="B142" s="332"/>
      <c r="C142" s="332"/>
      <c r="D142" s="332"/>
      <c r="E142" s="332"/>
      <c r="F142" s="332"/>
      <c r="G142" s="332"/>
    </row>
    <row r="143" spans="1:7" s="18" customFormat="1" x14ac:dyDescent="0.25">
      <c r="A143" s="332"/>
      <c r="B143" s="332"/>
      <c r="C143" s="332"/>
      <c r="D143" s="332"/>
      <c r="E143" s="332"/>
      <c r="F143" s="332"/>
      <c r="G143" s="332"/>
    </row>
    <row r="144" spans="1:7" s="18" customFormat="1" x14ac:dyDescent="0.25">
      <c r="A144" s="332"/>
      <c r="B144" s="332"/>
      <c r="C144" s="332"/>
      <c r="D144" s="332"/>
      <c r="E144" s="332"/>
      <c r="F144" s="332"/>
      <c r="G144" s="332"/>
    </row>
    <row r="145" spans="1:7" s="18" customFormat="1" x14ac:dyDescent="0.25">
      <c r="A145" s="332"/>
      <c r="B145" s="332"/>
      <c r="C145" s="332"/>
      <c r="D145" s="332"/>
      <c r="E145" s="332"/>
      <c r="F145" s="332"/>
      <c r="G145" s="332"/>
    </row>
    <row r="146" spans="1:7" s="18" customFormat="1" x14ac:dyDescent="0.25">
      <c r="A146" s="332"/>
      <c r="B146" s="332"/>
      <c r="C146" s="332"/>
      <c r="D146" s="332"/>
      <c r="E146" s="332"/>
      <c r="F146" s="332"/>
      <c r="G146" s="332"/>
    </row>
    <row r="147" spans="1:7" s="18" customFormat="1" x14ac:dyDescent="0.25">
      <c r="A147" s="332"/>
      <c r="B147" s="332"/>
      <c r="C147" s="332"/>
      <c r="D147" s="332"/>
      <c r="E147" s="332"/>
      <c r="F147" s="332"/>
      <c r="G147" s="332"/>
    </row>
    <row r="148" spans="1:7" s="18" customFormat="1" x14ac:dyDescent="0.25">
      <c r="A148" s="332"/>
      <c r="B148" s="332"/>
      <c r="C148" s="332"/>
      <c r="D148" s="332"/>
      <c r="E148" s="332"/>
      <c r="F148" s="332"/>
      <c r="G148" s="332"/>
    </row>
    <row r="149" spans="1:7" s="18" customFormat="1" x14ac:dyDescent="0.25">
      <c r="A149" s="332"/>
      <c r="B149" s="332"/>
      <c r="C149" s="332"/>
      <c r="D149" s="332"/>
      <c r="E149" s="332"/>
      <c r="F149" s="332"/>
      <c r="G149" s="332"/>
    </row>
    <row r="150" spans="1:7" s="18" customFormat="1" x14ac:dyDescent="0.25">
      <c r="A150" s="332"/>
      <c r="B150" s="332"/>
      <c r="C150" s="332"/>
      <c r="D150" s="332"/>
      <c r="E150" s="332"/>
      <c r="F150" s="332"/>
      <c r="G150" s="332"/>
    </row>
    <row r="151" spans="1:7" s="18" customFormat="1" x14ac:dyDescent="0.25">
      <c r="A151" s="332"/>
      <c r="B151" s="332"/>
      <c r="C151" s="332"/>
      <c r="D151" s="332"/>
      <c r="E151" s="332"/>
      <c r="F151" s="332"/>
      <c r="G151" s="332"/>
    </row>
    <row r="152" spans="1:7" s="18" customFormat="1" x14ac:dyDescent="0.25">
      <c r="A152" s="332"/>
      <c r="B152" s="332"/>
      <c r="C152" s="332"/>
      <c r="D152" s="332"/>
      <c r="E152" s="332"/>
      <c r="F152" s="332"/>
      <c r="G152" s="332"/>
    </row>
    <row r="153" spans="1:7" s="18" customFormat="1" x14ac:dyDescent="0.25">
      <c r="A153" s="332"/>
      <c r="B153" s="332"/>
      <c r="C153" s="332"/>
      <c r="D153" s="332"/>
      <c r="E153" s="332"/>
      <c r="F153" s="332"/>
      <c r="G153" s="332"/>
    </row>
    <row r="154" spans="1:7" s="18" customFormat="1" x14ac:dyDescent="0.25">
      <c r="A154" s="332"/>
      <c r="B154" s="332"/>
      <c r="C154" s="332"/>
      <c r="D154" s="332"/>
      <c r="E154" s="332"/>
      <c r="F154" s="332"/>
      <c r="G154" s="332"/>
    </row>
    <row r="155" spans="1:7" s="18" customFormat="1" x14ac:dyDescent="0.25">
      <c r="A155" s="332"/>
      <c r="B155" s="332"/>
      <c r="C155" s="332"/>
      <c r="D155" s="332"/>
      <c r="E155" s="332"/>
      <c r="F155" s="332"/>
      <c r="G155" s="332"/>
    </row>
    <row r="156" spans="1:7" s="18" customFormat="1" x14ac:dyDescent="0.25">
      <c r="A156" s="332"/>
      <c r="B156" s="332"/>
      <c r="C156" s="332"/>
      <c r="D156" s="332"/>
      <c r="E156" s="332"/>
      <c r="F156" s="332"/>
      <c r="G156" s="332"/>
    </row>
    <row r="157" spans="1:7" s="18" customFormat="1" x14ac:dyDescent="0.25">
      <c r="A157" s="332"/>
      <c r="B157" s="332"/>
      <c r="C157" s="332"/>
      <c r="D157" s="332"/>
      <c r="E157" s="332"/>
      <c r="F157" s="332"/>
      <c r="G157" s="332"/>
    </row>
    <row r="158" spans="1:7" s="18" customFormat="1" x14ac:dyDescent="0.25">
      <c r="A158" s="332"/>
      <c r="B158" s="332"/>
      <c r="C158" s="332"/>
      <c r="D158" s="332"/>
      <c r="E158" s="332"/>
      <c r="F158" s="332"/>
      <c r="G158" s="332"/>
    </row>
    <row r="159" spans="1:7" s="18" customFormat="1" x14ac:dyDescent="0.25">
      <c r="A159" s="332"/>
      <c r="B159" s="332"/>
      <c r="C159" s="332"/>
      <c r="D159" s="332"/>
      <c r="E159" s="332"/>
      <c r="F159" s="332"/>
      <c r="G159" s="332"/>
    </row>
    <row r="160" spans="1:7" s="18" customFormat="1" x14ac:dyDescent="0.25">
      <c r="A160" s="332"/>
      <c r="B160" s="332"/>
      <c r="C160" s="332"/>
      <c r="D160" s="332"/>
      <c r="E160" s="332"/>
      <c r="F160" s="332"/>
      <c r="G160" s="332"/>
    </row>
    <row r="161" spans="1:7" s="18" customFormat="1" x14ac:dyDescent="0.25">
      <c r="A161" s="332"/>
      <c r="B161" s="332"/>
      <c r="C161" s="332"/>
      <c r="D161" s="332"/>
      <c r="E161" s="332"/>
      <c r="F161" s="332"/>
      <c r="G161" s="332"/>
    </row>
    <row r="162" spans="1:7" s="18" customFormat="1" x14ac:dyDescent="0.25">
      <c r="A162" s="332"/>
      <c r="B162" s="332"/>
      <c r="C162" s="332"/>
      <c r="D162" s="332"/>
      <c r="E162" s="332"/>
      <c r="F162" s="332"/>
      <c r="G162" s="332"/>
    </row>
    <row r="163" spans="1:7" s="18" customFormat="1" x14ac:dyDescent="0.25">
      <c r="A163" s="332"/>
      <c r="B163" s="332"/>
      <c r="C163" s="332"/>
      <c r="D163" s="332"/>
      <c r="E163" s="332"/>
      <c r="F163" s="332"/>
      <c r="G163" s="332"/>
    </row>
    <row r="164" spans="1:7" s="18" customFormat="1" x14ac:dyDescent="0.25">
      <c r="A164" s="332"/>
      <c r="B164" s="332"/>
      <c r="C164" s="332"/>
      <c r="D164" s="332"/>
      <c r="E164" s="332"/>
      <c r="F164" s="332"/>
      <c r="G164" s="332"/>
    </row>
    <row r="165" spans="1:7" s="18" customFormat="1" x14ac:dyDescent="0.25">
      <c r="A165" s="332"/>
      <c r="B165" s="332"/>
      <c r="C165" s="332"/>
      <c r="D165" s="332"/>
      <c r="E165" s="332"/>
      <c r="F165" s="332"/>
      <c r="G165" s="332"/>
    </row>
    <row r="166" spans="1:7" s="18" customFormat="1" x14ac:dyDescent="0.25">
      <c r="A166" s="332"/>
      <c r="B166" s="332"/>
      <c r="C166" s="332"/>
      <c r="D166" s="332"/>
      <c r="E166" s="332"/>
      <c r="F166" s="332"/>
      <c r="G166" s="332"/>
    </row>
    <row r="167" spans="1:7" s="18" customFormat="1" x14ac:dyDescent="0.25">
      <c r="A167" s="332"/>
      <c r="B167" s="332"/>
      <c r="C167" s="332"/>
      <c r="D167" s="332"/>
      <c r="E167" s="332"/>
      <c r="F167" s="332"/>
      <c r="G167" s="332"/>
    </row>
    <row r="168" spans="1:7" s="18" customFormat="1" x14ac:dyDescent="0.25">
      <c r="A168" s="332"/>
      <c r="B168" s="332"/>
      <c r="C168" s="332"/>
      <c r="D168" s="332"/>
      <c r="E168" s="332"/>
      <c r="F168" s="332"/>
      <c r="G168" s="332"/>
    </row>
    <row r="169" spans="1:7" s="18" customFormat="1" x14ac:dyDescent="0.25">
      <c r="A169" s="332"/>
      <c r="B169" s="332"/>
      <c r="C169" s="332"/>
      <c r="D169" s="332"/>
      <c r="E169" s="332"/>
      <c r="F169" s="332"/>
      <c r="G169" s="332"/>
    </row>
    <row r="170" spans="1:7" s="18" customFormat="1" x14ac:dyDescent="0.25">
      <c r="A170" s="332"/>
      <c r="B170" s="332"/>
      <c r="C170" s="332"/>
      <c r="D170" s="332"/>
      <c r="E170" s="332"/>
      <c r="F170" s="332"/>
      <c r="G170" s="332"/>
    </row>
    <row r="171" spans="1:7" s="18" customFormat="1" x14ac:dyDescent="0.25">
      <c r="A171" s="332"/>
      <c r="B171" s="332"/>
      <c r="C171" s="332"/>
      <c r="D171" s="332"/>
      <c r="E171" s="332"/>
      <c r="F171" s="332"/>
      <c r="G171" s="332"/>
    </row>
    <row r="172" spans="1:7" s="18" customFormat="1" x14ac:dyDescent="0.25">
      <c r="A172" s="332"/>
      <c r="B172" s="332"/>
      <c r="C172" s="332"/>
      <c r="D172" s="332"/>
      <c r="E172" s="332"/>
      <c r="F172" s="332"/>
      <c r="G172" s="332"/>
    </row>
    <row r="173" spans="1:7" s="18" customFormat="1" x14ac:dyDescent="0.25">
      <c r="A173" s="332"/>
      <c r="B173" s="332"/>
      <c r="C173" s="332"/>
      <c r="D173" s="332"/>
      <c r="E173" s="332"/>
      <c r="F173" s="332"/>
      <c r="G173" s="332"/>
    </row>
  </sheetData>
  <sheetProtection algorithmName="SHA-512" hashValue="TvSK+EsHxyoGKBnr8XzSswARoGewEWOIo3Tx0rsPuXKpkG3EZkcsEX4VRVUl/CE8gpqmbPXh5GOcXHO+gKQjxw==" saltValue="UsayiKZZ7h4tztHF2ORHdg==" spinCount="100000" sheet="1" objects="1" scenarios="1"/>
  <mergeCells count="7">
    <mergeCell ref="E7:G7"/>
    <mergeCell ref="A1:G1"/>
    <mergeCell ref="A2:G2"/>
    <mergeCell ref="A3:G3"/>
    <mergeCell ref="A5:G5"/>
    <mergeCell ref="A4:G4"/>
    <mergeCell ref="E6:G6"/>
  </mergeCells>
  <pageMargins left="0.9055118110236221" right="0.70866141732283472" top="0.94488188976377963" bottom="0.74803149606299213" header="0.31496062992125984" footer="0.31496062992125984"/>
  <pageSetup paperSize="9" scale="95"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874"/>
  <sheetViews>
    <sheetView showGridLines="0" topLeftCell="E1" zoomScale="90" zoomScaleNormal="90" workbookViewId="0">
      <selection activeCell="F6" sqref="F6:O6"/>
    </sheetView>
  </sheetViews>
  <sheetFormatPr baseColWidth="10" defaultColWidth="11.42578125" defaultRowHeight="15.75" x14ac:dyDescent="0.3"/>
  <cols>
    <col min="1" max="1" width="6" style="491" customWidth="1"/>
    <col min="2" max="2" width="5.7109375" style="492" customWidth="1"/>
    <col min="3" max="3" width="6.140625" style="492" customWidth="1"/>
    <col min="4" max="4" width="5.42578125" style="492" customWidth="1"/>
    <col min="5" max="5" width="6.42578125" style="491" customWidth="1"/>
    <col min="6" max="6" width="62.85546875" style="493" customWidth="1"/>
    <col min="7" max="7" width="17" style="493" customWidth="1"/>
    <col min="8" max="8" width="16.5703125" style="493" customWidth="1"/>
    <col min="9" max="9" width="16.28515625" style="493" customWidth="1"/>
    <col min="10" max="10" width="15" style="493" customWidth="1"/>
    <col min="11" max="11" width="14" style="493" customWidth="1"/>
    <col min="12" max="12" width="15.7109375" style="493" customWidth="1"/>
    <col min="13" max="13" width="16.28515625" style="493" customWidth="1"/>
    <col min="14" max="14" width="15.5703125" style="493" customWidth="1"/>
    <col min="15" max="15" width="11.42578125" style="494"/>
    <col min="16" max="20" width="11.42578125" style="376"/>
    <col min="21" max="21" width="14.140625" style="376" bestFit="1" customWidth="1"/>
    <col min="22" max="29" width="11.42578125" style="376"/>
    <col min="30" max="44" width="11.42578125" style="23"/>
    <col min="45" max="16384" width="11.42578125" style="1"/>
  </cols>
  <sheetData>
    <row r="1" spans="1:15" ht="15.75" customHeight="1" x14ac:dyDescent="0.2">
      <c r="A1" s="616">
        <f>+PPNE1!B1</f>
        <v>0</v>
      </c>
      <c r="B1" s="617"/>
      <c r="C1" s="617"/>
      <c r="D1" s="617"/>
      <c r="E1" s="617"/>
      <c r="F1" s="617"/>
      <c r="G1" s="617"/>
      <c r="H1" s="617"/>
      <c r="I1" s="617"/>
      <c r="J1" s="617"/>
      <c r="K1" s="617"/>
      <c r="L1" s="617"/>
      <c r="M1" s="617"/>
      <c r="N1" s="617"/>
      <c r="O1" s="618"/>
    </row>
    <row r="2" spans="1:15" ht="15.75" customHeight="1" x14ac:dyDescent="0.25">
      <c r="A2" s="619" t="s">
        <v>444</v>
      </c>
      <c r="B2" s="605"/>
      <c r="C2" s="605"/>
      <c r="D2" s="605"/>
      <c r="E2" s="605"/>
      <c r="F2" s="605"/>
      <c r="G2" s="605"/>
      <c r="H2" s="605"/>
      <c r="I2" s="605"/>
      <c r="J2" s="605"/>
      <c r="K2" s="605"/>
      <c r="L2" s="605"/>
      <c r="M2" s="605"/>
      <c r="N2" s="605"/>
      <c r="O2" s="620"/>
    </row>
    <row r="3" spans="1:15" ht="15.75" customHeight="1" x14ac:dyDescent="0.25">
      <c r="A3" s="621" t="s">
        <v>445</v>
      </c>
      <c r="B3" s="607"/>
      <c r="C3" s="607"/>
      <c r="D3" s="607"/>
      <c r="E3" s="607"/>
      <c r="F3" s="607"/>
      <c r="G3" s="607"/>
      <c r="H3" s="607"/>
      <c r="I3" s="607"/>
      <c r="J3" s="607"/>
      <c r="K3" s="607"/>
      <c r="L3" s="607"/>
      <c r="M3" s="607"/>
      <c r="N3" s="607"/>
      <c r="O3" s="622"/>
    </row>
    <row r="4" spans="1:15" ht="15.75" customHeight="1" x14ac:dyDescent="0.2">
      <c r="A4" s="608" t="s">
        <v>55</v>
      </c>
      <c r="B4" s="609"/>
      <c r="C4" s="609"/>
      <c r="D4" s="609"/>
      <c r="E4" s="609"/>
      <c r="F4" s="609"/>
      <c r="G4" s="609"/>
      <c r="H4" s="609"/>
      <c r="I4" s="609"/>
      <c r="J4" s="609"/>
      <c r="K4" s="609"/>
      <c r="L4" s="609"/>
      <c r="M4" s="609"/>
      <c r="N4" s="609"/>
      <c r="O4" s="623"/>
    </row>
    <row r="5" spans="1:15" ht="15.75" customHeight="1" x14ac:dyDescent="0.2">
      <c r="A5" s="608">
        <f>+PPNE1!C5</f>
        <v>2021</v>
      </c>
      <c r="B5" s="609"/>
      <c r="C5" s="609"/>
      <c r="D5" s="609"/>
      <c r="E5" s="609"/>
      <c r="F5" s="609"/>
      <c r="G5" s="609"/>
      <c r="H5" s="609"/>
      <c r="I5" s="609"/>
      <c r="J5" s="609"/>
      <c r="K5" s="609"/>
      <c r="L5" s="609"/>
      <c r="M5" s="609"/>
      <c r="N5" s="609"/>
      <c r="O5" s="623"/>
    </row>
    <row r="6" spans="1:15" ht="15.75" customHeight="1" x14ac:dyDescent="0.2">
      <c r="A6" s="625" t="s">
        <v>311</v>
      </c>
      <c r="B6" s="610"/>
      <c r="C6" s="610"/>
      <c r="D6" s="610"/>
      <c r="E6" s="610"/>
      <c r="F6" s="610" t="str">
        <f>+PPNE1!B6</f>
        <v>Metropolitano</v>
      </c>
      <c r="G6" s="610"/>
      <c r="H6" s="610"/>
      <c r="I6" s="610"/>
      <c r="J6" s="610"/>
      <c r="K6" s="610"/>
      <c r="L6" s="610"/>
      <c r="M6" s="610"/>
      <c r="N6" s="610"/>
      <c r="O6" s="638"/>
    </row>
    <row r="7" spans="1:15" ht="15.75" customHeight="1" x14ac:dyDescent="0.2">
      <c r="A7" s="374" t="s">
        <v>310</v>
      </c>
      <c r="B7" s="373"/>
      <c r="C7" s="373"/>
      <c r="D7" s="373"/>
      <c r="E7" s="373"/>
      <c r="F7" s="628" t="str">
        <f>+PPNE1!B7</f>
        <v>Hospital Materno Infantil San Lorenzo de Los Mina</v>
      </c>
      <c r="G7" s="628"/>
      <c r="H7" s="628"/>
      <c r="I7" s="628"/>
      <c r="J7" s="628"/>
      <c r="K7" s="628"/>
      <c r="L7" s="628"/>
      <c r="M7" s="628"/>
      <c r="N7" s="628"/>
      <c r="O7" s="629"/>
    </row>
    <row r="8" spans="1:15" ht="15.75" customHeight="1" x14ac:dyDescent="0.2">
      <c r="A8" s="379" t="s">
        <v>48</v>
      </c>
      <c r="B8" s="380"/>
      <c r="C8" s="380"/>
      <c r="D8" s="380"/>
      <c r="E8" s="381"/>
      <c r="F8" s="380"/>
      <c r="G8" s="380"/>
      <c r="H8" s="380"/>
      <c r="I8" s="380"/>
      <c r="J8" s="380"/>
      <c r="K8" s="380"/>
      <c r="L8" s="380"/>
      <c r="M8" s="380"/>
      <c r="N8" s="380"/>
      <c r="O8" s="382"/>
    </row>
    <row r="9" spans="1:15" ht="13.5" x14ac:dyDescent="0.25">
      <c r="A9" s="630" t="s">
        <v>325</v>
      </c>
      <c r="B9" s="631"/>
      <c r="C9" s="631"/>
      <c r="D9" s="631"/>
      <c r="E9" s="631"/>
      <c r="F9" s="383"/>
      <c r="G9" s="384">
        <f>+PPNE3!F16</f>
        <v>58296876</v>
      </c>
      <c r="H9" s="384"/>
      <c r="I9" s="384"/>
      <c r="J9" s="384"/>
      <c r="K9" s="384"/>
      <c r="L9" s="384"/>
      <c r="M9" s="384"/>
      <c r="N9" s="384"/>
      <c r="O9" s="385"/>
    </row>
    <row r="10" spans="1:15" ht="13.5" x14ac:dyDescent="0.25">
      <c r="A10" s="632" t="s">
        <v>1504</v>
      </c>
      <c r="B10" s="633"/>
      <c r="C10" s="633"/>
      <c r="D10" s="633"/>
      <c r="E10" s="633"/>
      <c r="F10" s="383"/>
      <c r="G10" s="384">
        <f>+PPNE3!F22</f>
        <v>107660989.5</v>
      </c>
      <c r="H10" s="384"/>
      <c r="I10" s="384"/>
      <c r="J10" s="384"/>
      <c r="K10" s="384"/>
      <c r="L10" s="384"/>
      <c r="M10" s="384"/>
      <c r="N10" s="384"/>
      <c r="O10" s="385"/>
    </row>
    <row r="11" spans="1:15" ht="13.5" x14ac:dyDescent="0.25">
      <c r="A11" s="386" t="s">
        <v>1505</v>
      </c>
      <c r="B11" s="387"/>
      <c r="C11" s="387"/>
      <c r="D11" s="387"/>
      <c r="E11" s="387"/>
      <c r="F11" s="383"/>
      <c r="G11" s="384">
        <f>+PPNE3!F15</f>
        <v>601133330.80199993</v>
      </c>
      <c r="H11" s="384"/>
      <c r="I11" s="384"/>
      <c r="J11" s="384"/>
      <c r="K11" s="384"/>
      <c r="L11" s="384"/>
      <c r="M11" s="384"/>
      <c r="N11" s="384"/>
      <c r="O11" s="385"/>
    </row>
    <row r="12" spans="1:15" ht="13.5" x14ac:dyDescent="0.25">
      <c r="A12" s="630" t="s">
        <v>1506</v>
      </c>
      <c r="B12" s="631"/>
      <c r="C12" s="631"/>
      <c r="D12" s="631"/>
      <c r="E12" s="631"/>
      <c r="F12" s="383"/>
      <c r="G12" s="384">
        <f>PPNE3!F11+PPNE3!F12+PPNE3!F17+PPNE3!F20+PPNE3!F21</f>
        <v>107406063.94999999</v>
      </c>
      <c r="H12" s="384"/>
      <c r="I12" s="384"/>
      <c r="J12" s="384"/>
      <c r="K12" s="384"/>
      <c r="L12" s="384"/>
      <c r="M12" s="384"/>
      <c r="N12" s="384"/>
      <c r="O12" s="385"/>
    </row>
    <row r="13" spans="1:15" ht="13.5" x14ac:dyDescent="0.25">
      <c r="A13" s="634" t="s">
        <v>54</v>
      </c>
      <c r="B13" s="635"/>
      <c r="C13" s="635"/>
      <c r="D13" s="635"/>
      <c r="E13" s="635"/>
      <c r="F13" s="383"/>
      <c r="G13" s="388">
        <f>+PPNE3!F18</f>
        <v>0</v>
      </c>
      <c r="H13" s="384"/>
      <c r="I13" s="384"/>
      <c r="J13" s="384"/>
      <c r="K13" s="384"/>
      <c r="L13" s="384"/>
      <c r="M13" s="384"/>
      <c r="N13" s="384"/>
      <c r="O13" s="385"/>
    </row>
    <row r="14" spans="1:15" ht="14.25" thickBot="1" x14ac:dyDescent="0.3">
      <c r="A14" s="389" t="s">
        <v>65</v>
      </c>
      <c r="B14" s="390"/>
      <c r="C14" s="390"/>
      <c r="D14" s="390"/>
      <c r="E14" s="391"/>
      <c r="F14" s="392"/>
      <c r="G14" s="393">
        <f>SUM(G9:G13)</f>
        <v>874497260.25199986</v>
      </c>
      <c r="H14" s="394"/>
      <c r="I14" s="394"/>
      <c r="J14" s="394"/>
      <c r="K14" s="394"/>
      <c r="L14" s="394"/>
      <c r="M14" s="394"/>
      <c r="N14" s="394"/>
      <c r="O14" s="395"/>
    </row>
    <row r="15" spans="1:15" ht="15.75" customHeight="1" thickTop="1" x14ac:dyDescent="0.2">
      <c r="A15" s="396" t="s">
        <v>50</v>
      </c>
      <c r="B15" s="397"/>
      <c r="C15" s="397"/>
      <c r="D15" s="397"/>
      <c r="E15" s="398"/>
      <c r="F15" s="397"/>
      <c r="G15" s="399"/>
      <c r="H15" s="399"/>
      <c r="I15" s="399"/>
      <c r="J15" s="399"/>
      <c r="K15" s="399"/>
      <c r="L15" s="399"/>
      <c r="M15" s="399"/>
      <c r="N15" s="399"/>
      <c r="O15" s="400"/>
    </row>
    <row r="16" spans="1:15" ht="19.5" customHeight="1" x14ac:dyDescent="0.2">
      <c r="A16" s="636" t="s">
        <v>66</v>
      </c>
      <c r="B16" s="637" t="s">
        <v>51</v>
      </c>
      <c r="C16" s="637" t="s">
        <v>4</v>
      </c>
      <c r="D16" s="637" t="s">
        <v>52</v>
      </c>
      <c r="E16" s="636" t="s">
        <v>16</v>
      </c>
      <c r="F16" s="626" t="s">
        <v>56</v>
      </c>
      <c r="G16" s="615" t="s">
        <v>57</v>
      </c>
      <c r="H16" s="615" t="s">
        <v>58</v>
      </c>
      <c r="I16" s="613" t="s">
        <v>59</v>
      </c>
      <c r="J16" s="614" t="s">
        <v>63</v>
      </c>
      <c r="K16" s="614"/>
      <c r="L16" s="615" t="s">
        <v>64</v>
      </c>
      <c r="M16" s="615"/>
      <c r="N16" s="611" t="s">
        <v>336</v>
      </c>
      <c r="O16" s="611" t="s">
        <v>15</v>
      </c>
    </row>
    <row r="17" spans="1:25" ht="44.25" customHeight="1" x14ac:dyDescent="0.2">
      <c r="A17" s="636"/>
      <c r="B17" s="637"/>
      <c r="C17" s="637"/>
      <c r="D17" s="637"/>
      <c r="E17" s="636"/>
      <c r="F17" s="627"/>
      <c r="G17" s="615"/>
      <c r="H17" s="615"/>
      <c r="I17" s="613"/>
      <c r="J17" s="401" t="s">
        <v>60</v>
      </c>
      <c r="K17" s="401" t="s">
        <v>61</v>
      </c>
      <c r="L17" s="401" t="s">
        <v>43</v>
      </c>
      <c r="M17" s="401" t="s">
        <v>62</v>
      </c>
      <c r="N17" s="612"/>
      <c r="O17" s="612"/>
    </row>
    <row r="18" spans="1:25" ht="12.75" x14ac:dyDescent="0.2">
      <c r="A18" s="402">
        <v>2</v>
      </c>
      <c r="B18" s="403"/>
      <c r="C18" s="403"/>
      <c r="D18" s="403"/>
      <c r="E18" s="404"/>
      <c r="F18" s="403" t="s">
        <v>6</v>
      </c>
      <c r="G18" s="405">
        <f t="shared" ref="G18:M18" si="0">+G19+G87+G218+G337+G395+G402+G485</f>
        <v>139581393.88490003</v>
      </c>
      <c r="H18" s="405">
        <f t="shared" si="0"/>
        <v>97956658.949999988</v>
      </c>
      <c r="I18" s="405">
        <f t="shared" si="0"/>
        <v>336780988.31999993</v>
      </c>
      <c r="J18" s="405">
        <f t="shared" si="0"/>
        <v>49534847.120000005</v>
      </c>
      <c r="K18" s="405">
        <f t="shared" si="0"/>
        <v>18572417.609999999</v>
      </c>
      <c r="L18" s="405">
        <f t="shared" si="0"/>
        <v>9865591.3000000007</v>
      </c>
      <c r="M18" s="405">
        <f t="shared" si="0"/>
        <v>170341464.53999996</v>
      </c>
      <c r="N18" s="406">
        <f>+N19+N87+N218+N337+N395+N402+N485</f>
        <v>822633361.72490013</v>
      </c>
      <c r="O18" s="407">
        <f>+O19+O87+O218+O337+O395+O402+O485</f>
        <v>100</v>
      </c>
    </row>
    <row r="19" spans="1:25" ht="12.75" x14ac:dyDescent="0.2">
      <c r="A19" s="408">
        <v>2</v>
      </c>
      <c r="B19" s="409">
        <v>1</v>
      </c>
      <c r="C19" s="410"/>
      <c r="D19" s="410"/>
      <c r="E19" s="411"/>
      <c r="F19" s="11" t="s">
        <v>337</v>
      </c>
      <c r="G19" s="412">
        <f t="shared" ref="G19:N19" si="1">+G20+G47+G63+G70+G78</f>
        <v>135301313.09490001</v>
      </c>
      <c r="H19" s="412">
        <f t="shared" si="1"/>
        <v>87915115.349999994</v>
      </c>
      <c r="I19" s="412">
        <f t="shared" si="1"/>
        <v>242362073.78999996</v>
      </c>
      <c r="J19" s="412">
        <f t="shared" si="1"/>
        <v>29423959.930000003</v>
      </c>
      <c r="K19" s="412">
        <f t="shared" si="1"/>
        <v>16830865.879999999</v>
      </c>
      <c r="L19" s="412">
        <f t="shared" si="1"/>
        <v>7181699.7000000002</v>
      </c>
      <c r="M19" s="412">
        <f t="shared" si="1"/>
        <v>143621073.81999996</v>
      </c>
      <c r="N19" s="412">
        <f t="shared" si="1"/>
        <v>662636101.56490004</v>
      </c>
      <c r="O19" s="413">
        <f>+O20+O47+O63+O70+O78</f>
        <v>80.550599136349476</v>
      </c>
    </row>
    <row r="20" spans="1:25" ht="12.75" x14ac:dyDescent="0.2">
      <c r="A20" s="414">
        <v>2</v>
      </c>
      <c r="B20" s="415">
        <v>1</v>
      </c>
      <c r="C20" s="415">
        <v>1</v>
      </c>
      <c r="D20" s="415"/>
      <c r="E20" s="416"/>
      <c r="F20" s="10" t="s">
        <v>67</v>
      </c>
      <c r="G20" s="417">
        <f t="shared" ref="G20:N20" si="2">+G21+G28+G36+G38+G40+G45</f>
        <v>131172684.12490001</v>
      </c>
      <c r="H20" s="417">
        <f t="shared" si="2"/>
        <v>85797068.789999992</v>
      </c>
      <c r="I20" s="417">
        <f t="shared" si="2"/>
        <v>234850030.96999997</v>
      </c>
      <c r="J20" s="417">
        <f t="shared" si="2"/>
        <v>27621666.490000002</v>
      </c>
      <c r="K20" s="417">
        <f t="shared" si="2"/>
        <v>16707875.219999999</v>
      </c>
      <c r="L20" s="417">
        <f t="shared" si="2"/>
        <v>6724510.6600000001</v>
      </c>
      <c r="M20" s="417">
        <f t="shared" si="2"/>
        <v>137394021.60999998</v>
      </c>
      <c r="N20" s="417">
        <f t="shared" si="2"/>
        <v>640267857.86489999</v>
      </c>
      <c r="O20" s="418">
        <f>+O21+O28+O36+O38+O40+O45</f>
        <v>77.831496709832493</v>
      </c>
    </row>
    <row r="21" spans="1:25" ht="12.75" x14ac:dyDescent="0.2">
      <c r="A21" s="419">
        <v>2</v>
      </c>
      <c r="B21" s="420">
        <v>1</v>
      </c>
      <c r="C21" s="420">
        <v>1</v>
      </c>
      <c r="D21" s="420">
        <v>1</v>
      </c>
      <c r="E21" s="421"/>
      <c r="F21" s="3" t="s">
        <v>68</v>
      </c>
      <c r="G21" s="422">
        <f t="shared" ref="G21:N21" si="3">SUM(G22:G27)</f>
        <v>88577524.610000014</v>
      </c>
      <c r="H21" s="422">
        <f t="shared" si="3"/>
        <v>42544254.060000002</v>
      </c>
      <c r="I21" s="422">
        <f t="shared" si="3"/>
        <v>150337123.13999999</v>
      </c>
      <c r="J21" s="422">
        <f t="shared" si="3"/>
        <v>25496922.91</v>
      </c>
      <c r="K21" s="422">
        <f t="shared" si="3"/>
        <v>14318638.359999999</v>
      </c>
      <c r="L21" s="422">
        <f t="shared" si="3"/>
        <v>5927790.3300000001</v>
      </c>
      <c r="M21" s="422">
        <f t="shared" si="3"/>
        <v>114779025.38</v>
      </c>
      <c r="N21" s="422">
        <f t="shared" si="3"/>
        <v>441981278.78999996</v>
      </c>
      <c r="O21" s="423">
        <f>SUM(O22:O27)</f>
        <v>53.727614190512803</v>
      </c>
    </row>
    <row r="22" spans="1:25" ht="12.75" x14ac:dyDescent="0.2">
      <c r="A22" s="424">
        <v>2</v>
      </c>
      <c r="B22" s="425">
        <v>1</v>
      </c>
      <c r="C22" s="425">
        <v>1</v>
      </c>
      <c r="D22" s="425">
        <v>1</v>
      </c>
      <c r="E22" s="426" t="s">
        <v>296</v>
      </c>
      <c r="F22" s="425" t="s">
        <v>338</v>
      </c>
      <c r="G22" s="427">
        <f>39483340.85+5346502.31+176400</f>
        <v>45006243.160000004</v>
      </c>
      <c r="H22" s="428">
        <f>31481112.6+50400</f>
        <v>31531512.600000001</v>
      </c>
      <c r="I22" s="427">
        <f>49378887.43+428400+3272991.12</f>
        <v>53080278.549999997</v>
      </c>
      <c r="J22" s="427">
        <v>25496922.91</v>
      </c>
      <c r="K22" s="427">
        <f>14129638.36+189000</f>
        <v>14318638.359999999</v>
      </c>
      <c r="L22" s="427">
        <v>5927790.3300000001</v>
      </c>
      <c r="M22" s="427">
        <f>101765369.66+9862864.2+3150791.52</f>
        <v>114779025.38</v>
      </c>
      <c r="N22" s="429">
        <f t="shared" ref="N22:N27" si="4">SUBTOTAL(9,G22:M22)</f>
        <v>290140411.28999996</v>
      </c>
      <c r="O22" s="430">
        <f t="shared" ref="O22:O27" si="5">IFERROR(N22/$N$18*100,"0.00")</f>
        <v>35.269711245558128</v>
      </c>
    </row>
    <row r="23" spans="1:25" x14ac:dyDescent="0.3">
      <c r="A23" s="424">
        <v>2</v>
      </c>
      <c r="B23" s="425">
        <v>1</v>
      </c>
      <c r="C23" s="425">
        <v>1</v>
      </c>
      <c r="D23" s="425">
        <v>1</v>
      </c>
      <c r="E23" s="426" t="s">
        <v>297</v>
      </c>
      <c r="F23" s="4" t="s">
        <v>69</v>
      </c>
      <c r="G23" s="427">
        <v>43571281.450000003</v>
      </c>
      <c r="H23" s="428">
        <v>11012741.460000001</v>
      </c>
      <c r="I23" s="427">
        <f>57980951.15+39275893.44</f>
        <v>97256844.590000004</v>
      </c>
      <c r="J23" s="427"/>
      <c r="K23" s="431"/>
      <c r="L23" s="427"/>
      <c r="M23" s="427"/>
      <c r="N23" s="429">
        <f t="shared" si="4"/>
        <v>151840867.5</v>
      </c>
      <c r="O23" s="430">
        <f t="shared" si="5"/>
        <v>18.457902944954675</v>
      </c>
    </row>
    <row r="24" spans="1:25" ht="12.75" x14ac:dyDescent="0.2">
      <c r="A24" s="424">
        <v>2</v>
      </c>
      <c r="B24" s="425">
        <v>1</v>
      </c>
      <c r="C24" s="425">
        <v>1</v>
      </c>
      <c r="D24" s="425">
        <v>1</v>
      </c>
      <c r="E24" s="426" t="s">
        <v>298</v>
      </c>
      <c r="F24" s="4" t="s">
        <v>339</v>
      </c>
      <c r="G24" s="432"/>
      <c r="H24" s="432"/>
      <c r="I24" s="432"/>
      <c r="J24" s="432"/>
      <c r="K24" s="433"/>
      <c r="L24" s="432"/>
      <c r="M24" s="432"/>
      <c r="N24" s="432">
        <f t="shared" si="4"/>
        <v>0</v>
      </c>
      <c r="O24" s="430">
        <f t="shared" si="5"/>
        <v>0</v>
      </c>
    </row>
    <row r="25" spans="1:25" ht="12.75" x14ac:dyDescent="0.2">
      <c r="A25" s="424">
        <v>2</v>
      </c>
      <c r="B25" s="425">
        <v>1</v>
      </c>
      <c r="C25" s="425">
        <v>1</v>
      </c>
      <c r="D25" s="425">
        <v>1</v>
      </c>
      <c r="E25" s="426" t="s">
        <v>299</v>
      </c>
      <c r="F25" s="4" t="s">
        <v>70</v>
      </c>
      <c r="G25" s="432"/>
      <c r="H25" s="432"/>
      <c r="I25" s="432"/>
      <c r="J25" s="432"/>
      <c r="K25" s="432"/>
      <c r="L25" s="432"/>
      <c r="M25" s="432"/>
      <c r="N25" s="432">
        <f t="shared" si="4"/>
        <v>0</v>
      </c>
      <c r="O25" s="430">
        <f t="shared" si="5"/>
        <v>0</v>
      </c>
    </row>
    <row r="26" spans="1:25" ht="12.75" x14ac:dyDescent="0.2">
      <c r="A26" s="424">
        <v>2</v>
      </c>
      <c r="B26" s="425">
        <v>1</v>
      </c>
      <c r="C26" s="425">
        <v>1</v>
      </c>
      <c r="D26" s="425">
        <v>1</v>
      </c>
      <c r="E26" s="426" t="s">
        <v>303</v>
      </c>
      <c r="F26" s="4" t="s">
        <v>71</v>
      </c>
      <c r="G26" s="432"/>
      <c r="H26" s="432"/>
      <c r="I26" s="432"/>
      <c r="J26" s="432"/>
      <c r="K26" s="432"/>
      <c r="L26" s="432"/>
      <c r="M26" s="432"/>
      <c r="N26" s="432">
        <f t="shared" si="4"/>
        <v>0</v>
      </c>
      <c r="O26" s="430">
        <f t="shared" si="5"/>
        <v>0</v>
      </c>
    </row>
    <row r="27" spans="1:25" ht="12.75" x14ac:dyDescent="0.2">
      <c r="A27" s="424">
        <v>2</v>
      </c>
      <c r="B27" s="425">
        <v>1</v>
      </c>
      <c r="C27" s="425">
        <v>1</v>
      </c>
      <c r="D27" s="425">
        <v>1</v>
      </c>
      <c r="E27" s="426" t="s">
        <v>340</v>
      </c>
      <c r="F27" s="4" t="s">
        <v>341</v>
      </c>
      <c r="G27" s="432"/>
      <c r="H27" s="432"/>
      <c r="I27" s="432"/>
      <c r="J27" s="432"/>
      <c r="K27" s="432"/>
      <c r="L27" s="432"/>
      <c r="M27" s="432"/>
      <c r="N27" s="432">
        <f t="shared" si="4"/>
        <v>0</v>
      </c>
      <c r="O27" s="430">
        <f t="shared" si="5"/>
        <v>0</v>
      </c>
    </row>
    <row r="28" spans="1:25" ht="12.75" x14ac:dyDescent="0.2">
      <c r="A28" s="419">
        <v>2</v>
      </c>
      <c r="B28" s="420">
        <v>1</v>
      </c>
      <c r="C28" s="420">
        <v>1</v>
      </c>
      <c r="D28" s="420">
        <v>2</v>
      </c>
      <c r="E28" s="421"/>
      <c r="F28" s="3" t="s">
        <v>72</v>
      </c>
      <c r="G28" s="422">
        <f t="shared" ref="G28:N28" si="6">SUM(G29:G35)</f>
        <v>32493890.0449</v>
      </c>
      <c r="H28" s="422">
        <f t="shared" si="6"/>
        <v>36639378.049999997</v>
      </c>
      <c r="I28" s="422">
        <f t="shared" si="6"/>
        <v>69701416.939999998</v>
      </c>
      <c r="J28" s="422">
        <f t="shared" si="6"/>
        <v>0</v>
      </c>
      <c r="K28" s="422">
        <f t="shared" si="6"/>
        <v>1101517</v>
      </c>
      <c r="L28" s="422">
        <f t="shared" si="6"/>
        <v>275175.3</v>
      </c>
      <c r="M28" s="422">
        <f t="shared" si="6"/>
        <v>10563879.220000001</v>
      </c>
      <c r="N28" s="422">
        <f t="shared" si="6"/>
        <v>150775256.55490002</v>
      </c>
      <c r="O28" s="423">
        <f>SUM(O29:O35)</f>
        <v>18.328366386546008</v>
      </c>
      <c r="U28" s="582"/>
      <c r="Y28" s="376">
        <v>649690.49</v>
      </c>
    </row>
    <row r="29" spans="1:25" ht="12.75" x14ac:dyDescent="0.2">
      <c r="A29" s="424">
        <v>2</v>
      </c>
      <c r="B29" s="425">
        <v>1</v>
      </c>
      <c r="C29" s="425">
        <v>1</v>
      </c>
      <c r="D29" s="425">
        <v>2</v>
      </c>
      <c r="E29" s="426" t="s">
        <v>296</v>
      </c>
      <c r="F29" s="4" t="s">
        <v>73</v>
      </c>
      <c r="G29" s="427">
        <f>30823309.06+1655627.6849+14953.3</f>
        <v>32493890.0449</v>
      </c>
      <c r="H29" s="428">
        <f>35512886.05+1126492</f>
        <v>36639378.049999997</v>
      </c>
      <c r="I29" s="427">
        <f>66351092.09+3350324.85</f>
        <v>69701416.939999998</v>
      </c>
      <c r="J29" s="427"/>
      <c r="K29" s="434">
        <v>1101517</v>
      </c>
      <c r="L29" s="434">
        <v>275175.3</v>
      </c>
      <c r="M29" s="434">
        <f>10312731.32+251147.9</f>
        <v>10563879.220000001</v>
      </c>
      <c r="N29" s="429">
        <f t="shared" ref="N29:N35" si="7">SUBTOTAL(9,G29:M29)</f>
        <v>150775256.55490002</v>
      </c>
      <c r="O29" s="435">
        <f t="shared" ref="O29:O35" si="8">IFERROR(N29/$N$18*100,"0.00")</f>
        <v>18.328366386546008</v>
      </c>
      <c r="U29" s="582"/>
      <c r="Y29" s="376">
        <f>+Y28*12</f>
        <v>7796285.8799999999</v>
      </c>
    </row>
    <row r="30" spans="1:25" ht="12.75" x14ac:dyDescent="0.2">
      <c r="A30" s="424">
        <v>2</v>
      </c>
      <c r="B30" s="425">
        <v>1</v>
      </c>
      <c r="C30" s="425">
        <v>1</v>
      </c>
      <c r="D30" s="425">
        <v>2</v>
      </c>
      <c r="E30" s="426" t="s">
        <v>297</v>
      </c>
      <c r="F30" s="4" t="s">
        <v>74</v>
      </c>
      <c r="G30" s="432"/>
      <c r="H30" s="432"/>
      <c r="I30" s="432"/>
      <c r="J30" s="432"/>
      <c r="K30" s="432"/>
      <c r="L30" s="432"/>
      <c r="M30" s="432"/>
      <c r="N30" s="432">
        <f t="shared" si="7"/>
        <v>0</v>
      </c>
      <c r="O30" s="430">
        <f t="shared" si="8"/>
        <v>0</v>
      </c>
      <c r="U30" s="582"/>
    </row>
    <row r="31" spans="1:25" ht="12.75" x14ac:dyDescent="0.2">
      <c r="A31" s="424">
        <v>2</v>
      </c>
      <c r="B31" s="425">
        <v>1</v>
      </c>
      <c r="C31" s="425">
        <v>1</v>
      </c>
      <c r="D31" s="425">
        <v>2</v>
      </c>
      <c r="E31" s="426" t="s">
        <v>298</v>
      </c>
      <c r="F31" s="4" t="s">
        <v>32</v>
      </c>
      <c r="G31" s="432"/>
      <c r="H31" s="432"/>
      <c r="I31" s="432"/>
      <c r="J31" s="432"/>
      <c r="K31" s="432"/>
      <c r="L31" s="432"/>
      <c r="M31" s="432"/>
      <c r="N31" s="432">
        <f t="shared" si="7"/>
        <v>0</v>
      </c>
      <c r="O31" s="430">
        <f t="shared" si="8"/>
        <v>0</v>
      </c>
      <c r="U31" s="582"/>
    </row>
    <row r="32" spans="1:25" ht="12.75" x14ac:dyDescent="0.2">
      <c r="A32" s="424">
        <v>2</v>
      </c>
      <c r="B32" s="425">
        <v>1</v>
      </c>
      <c r="C32" s="425">
        <v>1</v>
      </c>
      <c r="D32" s="425">
        <v>2</v>
      </c>
      <c r="E32" s="426" t="s">
        <v>299</v>
      </c>
      <c r="F32" s="4" t="s">
        <v>75</v>
      </c>
      <c r="G32" s="432"/>
      <c r="H32" s="432"/>
      <c r="I32" s="432"/>
      <c r="J32" s="432"/>
      <c r="K32" s="432"/>
      <c r="L32" s="432"/>
      <c r="M32" s="432"/>
      <c r="N32" s="432">
        <f t="shared" si="7"/>
        <v>0</v>
      </c>
      <c r="O32" s="430">
        <f t="shared" si="8"/>
        <v>0</v>
      </c>
      <c r="U32" s="582"/>
    </row>
    <row r="33" spans="1:21" ht="12.75" x14ac:dyDescent="0.2">
      <c r="A33" s="424">
        <v>2</v>
      </c>
      <c r="B33" s="425">
        <v>1</v>
      </c>
      <c r="C33" s="425">
        <v>1</v>
      </c>
      <c r="D33" s="425">
        <v>2</v>
      </c>
      <c r="E33" s="426" t="s">
        <v>303</v>
      </c>
      <c r="F33" s="4" t="s">
        <v>76</v>
      </c>
      <c r="G33" s="432"/>
      <c r="H33" s="432"/>
      <c r="I33" s="432"/>
      <c r="J33" s="432"/>
      <c r="K33" s="432"/>
      <c r="L33" s="432"/>
      <c r="M33" s="432"/>
      <c r="N33" s="432">
        <f t="shared" si="7"/>
        <v>0</v>
      </c>
      <c r="O33" s="430">
        <f t="shared" si="8"/>
        <v>0</v>
      </c>
      <c r="U33" s="582"/>
    </row>
    <row r="34" spans="1:21" ht="12.75" x14ac:dyDescent="0.2">
      <c r="A34" s="424">
        <v>2</v>
      </c>
      <c r="B34" s="425">
        <v>1</v>
      </c>
      <c r="C34" s="425">
        <v>1</v>
      </c>
      <c r="D34" s="425">
        <v>2</v>
      </c>
      <c r="E34" s="426" t="s">
        <v>340</v>
      </c>
      <c r="F34" s="4" t="s">
        <v>77</v>
      </c>
      <c r="G34" s="432"/>
      <c r="H34" s="432"/>
      <c r="I34" s="432"/>
      <c r="J34" s="432"/>
      <c r="K34" s="432"/>
      <c r="L34" s="432"/>
      <c r="M34" s="432"/>
      <c r="N34" s="432">
        <f t="shared" si="7"/>
        <v>0</v>
      </c>
      <c r="O34" s="430">
        <f t="shared" si="8"/>
        <v>0</v>
      </c>
    </row>
    <row r="35" spans="1:21" ht="12.75" x14ac:dyDescent="0.2">
      <c r="A35" s="424">
        <v>2</v>
      </c>
      <c r="B35" s="425">
        <v>1</v>
      </c>
      <c r="C35" s="425">
        <v>1</v>
      </c>
      <c r="D35" s="425">
        <v>2</v>
      </c>
      <c r="E35" s="426" t="s">
        <v>342</v>
      </c>
      <c r="F35" s="4" t="s">
        <v>34</v>
      </c>
      <c r="G35" s="432"/>
      <c r="H35" s="432"/>
      <c r="I35" s="432"/>
      <c r="J35" s="432"/>
      <c r="K35" s="432"/>
      <c r="L35" s="432"/>
      <c r="M35" s="432"/>
      <c r="N35" s="432">
        <f t="shared" si="7"/>
        <v>0</v>
      </c>
      <c r="O35" s="430">
        <f t="shared" si="8"/>
        <v>0</v>
      </c>
    </row>
    <row r="36" spans="1:21" ht="12.75" x14ac:dyDescent="0.2">
      <c r="A36" s="419">
        <v>2</v>
      </c>
      <c r="B36" s="420">
        <v>1</v>
      </c>
      <c r="C36" s="420">
        <v>1</v>
      </c>
      <c r="D36" s="420">
        <v>3</v>
      </c>
      <c r="E36" s="421"/>
      <c r="F36" s="3" t="s">
        <v>78</v>
      </c>
      <c r="G36" s="422">
        <f t="shared" ref="G36:O36" si="9">G37</f>
        <v>0</v>
      </c>
      <c r="H36" s="422">
        <f t="shared" si="9"/>
        <v>0</v>
      </c>
      <c r="I36" s="422">
        <f t="shared" si="9"/>
        <v>0</v>
      </c>
      <c r="J36" s="422">
        <f t="shared" si="9"/>
        <v>0</v>
      </c>
      <c r="K36" s="422">
        <f t="shared" si="9"/>
        <v>0</v>
      </c>
      <c r="L36" s="422">
        <f t="shared" si="9"/>
        <v>0</v>
      </c>
      <c r="M36" s="422">
        <f t="shared" si="9"/>
        <v>2686119.36</v>
      </c>
      <c r="N36" s="422">
        <f t="shared" si="9"/>
        <v>2686119.36</v>
      </c>
      <c r="O36" s="423">
        <f t="shared" si="9"/>
        <v>0.32652691769851599</v>
      </c>
    </row>
    <row r="37" spans="1:21" ht="12.75" x14ac:dyDescent="0.2">
      <c r="A37" s="424">
        <v>2</v>
      </c>
      <c r="B37" s="425">
        <v>1</v>
      </c>
      <c r="C37" s="425">
        <v>1</v>
      </c>
      <c r="D37" s="425">
        <v>3</v>
      </c>
      <c r="E37" s="426" t="s">
        <v>296</v>
      </c>
      <c r="F37" s="4" t="s">
        <v>78</v>
      </c>
      <c r="G37" s="432"/>
      <c r="H37" s="432"/>
      <c r="I37" s="432"/>
      <c r="J37" s="432"/>
      <c r="K37" s="432"/>
      <c r="L37" s="432"/>
      <c r="M37" s="433">
        <v>2686119.36</v>
      </c>
      <c r="N37" s="432">
        <f>SUBTOTAL(9,G37:M37)</f>
        <v>2686119.36</v>
      </c>
      <c r="O37" s="430">
        <f>IFERROR(N37/$N$18*100,"0.00")</f>
        <v>0.32652691769851599</v>
      </c>
    </row>
    <row r="38" spans="1:21" ht="12.75" x14ac:dyDescent="0.2">
      <c r="A38" s="419">
        <v>2</v>
      </c>
      <c r="B38" s="420">
        <v>1</v>
      </c>
      <c r="C38" s="420">
        <v>1</v>
      </c>
      <c r="D38" s="420">
        <v>4</v>
      </c>
      <c r="E38" s="421"/>
      <c r="F38" s="3" t="s">
        <v>343</v>
      </c>
      <c r="G38" s="422">
        <f t="shared" ref="G38:O38" si="10">G39</f>
        <v>10101269.470000001</v>
      </c>
      <c r="H38" s="422">
        <f t="shared" si="10"/>
        <v>6613436.6799999997</v>
      </c>
      <c r="I38" s="422">
        <f t="shared" si="10"/>
        <v>14811490.890000001</v>
      </c>
      <c r="J38" s="422">
        <f t="shared" si="10"/>
        <v>2124743.58</v>
      </c>
      <c r="K38" s="422">
        <f t="shared" si="10"/>
        <v>1287719.8600000001</v>
      </c>
      <c r="L38" s="422">
        <f t="shared" si="10"/>
        <v>521545.03</v>
      </c>
      <c r="M38" s="422">
        <f t="shared" si="10"/>
        <v>9364997.6500000004</v>
      </c>
      <c r="N38" s="422">
        <f t="shared" si="10"/>
        <v>44825203.159999996</v>
      </c>
      <c r="O38" s="423">
        <f t="shared" si="10"/>
        <v>5.4489892150751551</v>
      </c>
    </row>
    <row r="39" spans="1:21" ht="12.75" x14ac:dyDescent="0.2">
      <c r="A39" s="424">
        <v>2</v>
      </c>
      <c r="B39" s="425">
        <v>1</v>
      </c>
      <c r="C39" s="425">
        <v>1</v>
      </c>
      <c r="D39" s="425">
        <v>4</v>
      </c>
      <c r="E39" s="426" t="s">
        <v>296</v>
      </c>
      <c r="F39" s="4" t="s">
        <v>343</v>
      </c>
      <c r="G39" s="436">
        <v>10101269.470000001</v>
      </c>
      <c r="H39" s="436">
        <v>6613436.6799999997</v>
      </c>
      <c r="I39" s="436">
        <v>14811490.890000001</v>
      </c>
      <c r="J39" s="436">
        <v>2124743.58</v>
      </c>
      <c r="K39" s="436">
        <v>1287719.8600000001</v>
      </c>
      <c r="L39" s="436">
        <v>521545.03</v>
      </c>
      <c r="M39" s="436">
        <v>9364997.6500000004</v>
      </c>
      <c r="N39" s="436">
        <f>SUBTOTAL(9,G39:M39)</f>
        <v>44825203.159999996</v>
      </c>
      <c r="O39" s="437">
        <f>IFERROR(N39/$N$18*100,"0.00")</f>
        <v>5.4489892150751551</v>
      </c>
    </row>
    <row r="40" spans="1:21" ht="12.75" x14ac:dyDescent="0.2">
      <c r="A40" s="419">
        <v>2</v>
      </c>
      <c r="B40" s="420">
        <v>1</v>
      </c>
      <c r="C40" s="420">
        <v>1</v>
      </c>
      <c r="D40" s="420">
        <v>5</v>
      </c>
      <c r="E40" s="421"/>
      <c r="F40" s="3" t="s">
        <v>344</v>
      </c>
      <c r="G40" s="422">
        <f t="shared" ref="G40:N40" si="11">SUM(G41:G44)</f>
        <v>0</v>
      </c>
      <c r="H40" s="422">
        <f t="shared" si="11"/>
        <v>0</v>
      </c>
      <c r="I40" s="422">
        <f t="shared" si="11"/>
        <v>0</v>
      </c>
      <c r="J40" s="422">
        <f t="shared" si="11"/>
        <v>0</v>
      </c>
      <c r="K40" s="422">
        <f t="shared" si="11"/>
        <v>0</v>
      </c>
      <c r="L40" s="422">
        <f t="shared" si="11"/>
        <v>0</v>
      </c>
      <c r="M40" s="422">
        <f t="shared" si="11"/>
        <v>0</v>
      </c>
      <c r="N40" s="422">
        <f t="shared" si="11"/>
        <v>0</v>
      </c>
      <c r="O40" s="423">
        <f>SUM(O41:O44)</f>
        <v>0</v>
      </c>
    </row>
    <row r="41" spans="1:21" ht="12.75" x14ac:dyDescent="0.2">
      <c r="A41" s="424">
        <v>2</v>
      </c>
      <c r="B41" s="425">
        <v>1</v>
      </c>
      <c r="C41" s="425">
        <v>1</v>
      </c>
      <c r="D41" s="425">
        <v>5</v>
      </c>
      <c r="E41" s="426" t="s">
        <v>296</v>
      </c>
      <c r="F41" s="4" t="s">
        <v>344</v>
      </c>
      <c r="G41" s="432"/>
      <c r="H41" s="432"/>
      <c r="I41" s="432"/>
      <c r="J41" s="432"/>
      <c r="K41" s="432"/>
      <c r="L41" s="432"/>
      <c r="M41" s="432"/>
      <c r="N41" s="432">
        <f>SUBTOTAL(9,G41:M41)</f>
        <v>0</v>
      </c>
      <c r="O41" s="430">
        <f>IFERROR(N41/$N$18*100,"0.00")</f>
        <v>0</v>
      </c>
    </row>
    <row r="42" spans="1:21" ht="12.75" x14ac:dyDescent="0.2">
      <c r="A42" s="424">
        <v>2</v>
      </c>
      <c r="B42" s="425">
        <v>1</v>
      </c>
      <c r="C42" s="425">
        <v>1</v>
      </c>
      <c r="D42" s="425">
        <v>5</v>
      </c>
      <c r="E42" s="426" t="s">
        <v>297</v>
      </c>
      <c r="F42" s="4" t="s">
        <v>79</v>
      </c>
      <c r="G42" s="432"/>
      <c r="H42" s="432"/>
      <c r="I42" s="432"/>
      <c r="J42" s="432"/>
      <c r="K42" s="432"/>
      <c r="L42" s="432"/>
      <c r="M42" s="432"/>
      <c r="N42" s="432">
        <f>SUBTOTAL(9,G42:M42)</f>
        <v>0</v>
      </c>
      <c r="O42" s="430">
        <f>IFERROR(N42/$N$18*100,"0.00")</f>
        <v>0</v>
      </c>
    </row>
    <row r="43" spans="1:21" ht="12.75" x14ac:dyDescent="0.2">
      <c r="A43" s="424">
        <v>2</v>
      </c>
      <c r="B43" s="425">
        <v>1</v>
      </c>
      <c r="C43" s="425">
        <v>1</v>
      </c>
      <c r="D43" s="425">
        <v>5</v>
      </c>
      <c r="E43" s="426" t="s">
        <v>298</v>
      </c>
      <c r="F43" s="4" t="s">
        <v>345</v>
      </c>
      <c r="G43" s="432"/>
      <c r="H43" s="432"/>
      <c r="I43" s="432"/>
      <c r="J43" s="432"/>
      <c r="K43" s="432"/>
      <c r="L43" s="432"/>
      <c r="M43" s="432"/>
      <c r="N43" s="432">
        <f>SUBTOTAL(9,G43:M43)</f>
        <v>0</v>
      </c>
      <c r="O43" s="430">
        <f>IFERROR(N43/$N$18*100,"0.00")</f>
        <v>0</v>
      </c>
    </row>
    <row r="44" spans="1:21" ht="12.75" x14ac:dyDescent="0.2">
      <c r="A44" s="424">
        <v>2</v>
      </c>
      <c r="B44" s="425">
        <v>1</v>
      </c>
      <c r="C44" s="425">
        <v>1</v>
      </c>
      <c r="D44" s="425">
        <v>5</v>
      </c>
      <c r="E44" s="426" t="s">
        <v>299</v>
      </c>
      <c r="F44" s="4" t="s">
        <v>300</v>
      </c>
      <c r="G44" s="432"/>
      <c r="H44" s="432"/>
      <c r="I44" s="432"/>
      <c r="J44" s="432"/>
      <c r="K44" s="432"/>
      <c r="L44" s="432"/>
      <c r="M44" s="432"/>
      <c r="N44" s="432">
        <f>SUBTOTAL(9,G44:M44)</f>
        <v>0</v>
      </c>
      <c r="O44" s="430">
        <f>IFERROR(N44/$N$18*100,"0.00")</f>
        <v>0</v>
      </c>
    </row>
    <row r="45" spans="1:21" ht="12.75" x14ac:dyDescent="0.2">
      <c r="A45" s="419">
        <v>2</v>
      </c>
      <c r="B45" s="420">
        <v>1</v>
      </c>
      <c r="C45" s="420">
        <v>1</v>
      </c>
      <c r="D45" s="420">
        <v>6</v>
      </c>
      <c r="E45" s="421"/>
      <c r="F45" s="3" t="s">
        <v>346</v>
      </c>
      <c r="G45" s="422">
        <f t="shared" ref="G45:O45" si="12">G46</f>
        <v>0</v>
      </c>
      <c r="H45" s="422">
        <f t="shared" si="12"/>
        <v>0</v>
      </c>
      <c r="I45" s="422">
        <f t="shared" si="12"/>
        <v>0</v>
      </c>
      <c r="J45" s="422">
        <f t="shared" si="12"/>
        <v>0</v>
      </c>
      <c r="K45" s="422">
        <f t="shared" si="12"/>
        <v>0</v>
      </c>
      <c r="L45" s="422">
        <f t="shared" si="12"/>
        <v>0</v>
      </c>
      <c r="M45" s="422">
        <f t="shared" si="12"/>
        <v>0</v>
      </c>
      <c r="N45" s="422">
        <f t="shared" si="12"/>
        <v>0</v>
      </c>
      <c r="O45" s="423">
        <f t="shared" si="12"/>
        <v>0</v>
      </c>
    </row>
    <row r="46" spans="1:21" ht="12.75" x14ac:dyDescent="0.2">
      <c r="A46" s="424">
        <v>2</v>
      </c>
      <c r="B46" s="425">
        <v>1</v>
      </c>
      <c r="C46" s="425">
        <v>1</v>
      </c>
      <c r="D46" s="425">
        <v>6</v>
      </c>
      <c r="E46" s="426" t="s">
        <v>296</v>
      </c>
      <c r="F46" s="4" t="s">
        <v>346</v>
      </c>
      <c r="G46" s="432"/>
      <c r="H46" s="432"/>
      <c r="I46" s="432"/>
      <c r="J46" s="432"/>
      <c r="K46" s="432"/>
      <c r="L46" s="432"/>
      <c r="M46" s="432"/>
      <c r="N46" s="432">
        <f>SUBTOTAL(9,G46:M46)</f>
        <v>0</v>
      </c>
      <c r="O46" s="430">
        <f>IFERROR(N46/$N$18*100,"0.00")</f>
        <v>0</v>
      </c>
    </row>
    <row r="47" spans="1:21" ht="12.75" x14ac:dyDescent="0.2">
      <c r="A47" s="414">
        <v>2</v>
      </c>
      <c r="B47" s="415">
        <v>1</v>
      </c>
      <c r="C47" s="415">
        <v>2</v>
      </c>
      <c r="D47" s="415"/>
      <c r="E47" s="416"/>
      <c r="F47" s="10" t="s">
        <v>17</v>
      </c>
      <c r="G47" s="417">
        <f t="shared" ref="G47:N47" si="13">+G48+G50+G61</f>
        <v>4128628.9699999997</v>
      </c>
      <c r="H47" s="417">
        <f t="shared" si="13"/>
        <v>2118046.56</v>
      </c>
      <c r="I47" s="417">
        <f t="shared" si="13"/>
        <v>7512042.8200000003</v>
      </c>
      <c r="J47" s="417">
        <f t="shared" si="13"/>
        <v>1802293.4400000002</v>
      </c>
      <c r="K47" s="417">
        <f t="shared" si="13"/>
        <v>122990.66</v>
      </c>
      <c r="L47" s="417">
        <f t="shared" si="13"/>
        <v>457189.04000000004</v>
      </c>
      <c r="M47" s="417">
        <f t="shared" si="13"/>
        <v>3094126.73</v>
      </c>
      <c r="N47" s="417">
        <f t="shared" si="13"/>
        <v>19235318.219999999</v>
      </c>
      <c r="O47" s="418">
        <f>+O48+O50+O61</f>
        <v>2.3382613828920489</v>
      </c>
    </row>
    <row r="48" spans="1:21" ht="12.75" x14ac:dyDescent="0.2">
      <c r="A48" s="419">
        <v>2</v>
      </c>
      <c r="B48" s="420">
        <v>1</v>
      </c>
      <c r="C48" s="420">
        <v>2</v>
      </c>
      <c r="D48" s="420">
        <v>1</v>
      </c>
      <c r="E48" s="421"/>
      <c r="F48" s="3" t="s">
        <v>80</v>
      </c>
      <c r="G48" s="422">
        <f t="shared" ref="G48:O48" si="14">G49</f>
        <v>3376874.88</v>
      </c>
      <c r="H48" s="422">
        <f t="shared" si="14"/>
        <v>1762065.24</v>
      </c>
      <c r="I48" s="422">
        <f t="shared" si="14"/>
        <v>4110249.96</v>
      </c>
      <c r="J48" s="422">
        <f t="shared" si="14"/>
        <v>1436712.12</v>
      </c>
      <c r="K48" s="422">
        <f t="shared" si="14"/>
        <v>0</v>
      </c>
      <c r="L48" s="422">
        <f t="shared" si="14"/>
        <v>172589.04</v>
      </c>
      <c r="M48" s="422">
        <f t="shared" si="14"/>
        <v>1284960.24</v>
      </c>
      <c r="N48" s="422">
        <f t="shared" si="14"/>
        <v>12143451.479999999</v>
      </c>
      <c r="O48" s="423">
        <f t="shared" si="14"/>
        <v>1.4761681260455537</v>
      </c>
    </row>
    <row r="49" spans="1:15" ht="12.75" x14ac:dyDescent="0.2">
      <c r="A49" s="424">
        <v>2</v>
      </c>
      <c r="B49" s="425">
        <v>1</v>
      </c>
      <c r="C49" s="425">
        <v>2</v>
      </c>
      <c r="D49" s="425">
        <v>1</v>
      </c>
      <c r="E49" s="426" t="s">
        <v>296</v>
      </c>
      <c r="F49" s="4" t="s">
        <v>80</v>
      </c>
      <c r="G49" s="427">
        <v>3376874.88</v>
      </c>
      <c r="H49" s="427">
        <v>1762065.24</v>
      </c>
      <c r="I49" s="427">
        <v>4110249.96</v>
      </c>
      <c r="J49" s="427">
        <v>1436712.12</v>
      </c>
      <c r="K49" s="427">
        <v>0</v>
      </c>
      <c r="L49" s="427">
        <v>172589.04</v>
      </c>
      <c r="M49" s="434">
        <v>1284960.24</v>
      </c>
      <c r="N49" s="427">
        <f>SUBTOTAL(9,G49:M49)</f>
        <v>12143451.479999999</v>
      </c>
      <c r="O49" s="435">
        <f>IFERROR(N49/$N$18*100,"0.00")</f>
        <v>1.4761681260455537</v>
      </c>
    </row>
    <row r="50" spans="1:15" ht="12.75" x14ac:dyDescent="0.2">
      <c r="A50" s="419">
        <v>2</v>
      </c>
      <c r="B50" s="420">
        <v>1</v>
      </c>
      <c r="C50" s="420">
        <v>2</v>
      </c>
      <c r="D50" s="420">
        <v>2</v>
      </c>
      <c r="E50" s="421"/>
      <c r="F50" s="3" t="s">
        <v>81</v>
      </c>
      <c r="G50" s="422">
        <f t="shared" ref="G50:N50" si="15">SUM(G51:G60)</f>
        <v>751754.09000000008</v>
      </c>
      <c r="H50" s="422">
        <f t="shared" si="15"/>
        <v>355981.32</v>
      </c>
      <c r="I50" s="422">
        <f t="shared" si="15"/>
        <v>3401792.86</v>
      </c>
      <c r="J50" s="422">
        <f t="shared" si="15"/>
        <v>365581.32</v>
      </c>
      <c r="K50" s="422">
        <f t="shared" si="15"/>
        <v>122990.66</v>
      </c>
      <c r="L50" s="422">
        <f t="shared" si="15"/>
        <v>284600</v>
      </c>
      <c r="M50" s="422">
        <f t="shared" si="15"/>
        <v>1809166.49</v>
      </c>
      <c r="N50" s="422">
        <f t="shared" si="15"/>
        <v>7091866.7400000002</v>
      </c>
      <c r="O50" s="423">
        <f>SUM(O51:O60)</f>
        <v>0.86209325684649507</v>
      </c>
    </row>
    <row r="51" spans="1:15" ht="12.75" x14ac:dyDescent="0.2">
      <c r="A51" s="424">
        <v>2</v>
      </c>
      <c r="B51" s="425">
        <v>1</v>
      </c>
      <c r="C51" s="425">
        <v>2</v>
      </c>
      <c r="D51" s="425">
        <v>2</v>
      </c>
      <c r="E51" s="426" t="s">
        <v>296</v>
      </c>
      <c r="F51" s="4" t="s">
        <v>82</v>
      </c>
      <c r="G51" s="432"/>
      <c r="H51" s="432"/>
      <c r="I51" s="432"/>
      <c r="J51" s="432"/>
      <c r="K51" s="432"/>
      <c r="L51" s="432"/>
      <c r="M51" s="432"/>
      <c r="N51" s="432">
        <f t="shared" ref="N51:N60" si="16">SUBTOTAL(9,G51:M51)</f>
        <v>0</v>
      </c>
      <c r="O51" s="430">
        <f t="shared" ref="O51:O60" si="17">IFERROR(N51/$N$18*100,"0.00")</f>
        <v>0</v>
      </c>
    </row>
    <row r="52" spans="1:15" ht="12.75" x14ac:dyDescent="0.2">
      <c r="A52" s="424">
        <v>2</v>
      </c>
      <c r="B52" s="425">
        <v>1</v>
      </c>
      <c r="C52" s="425">
        <v>2</v>
      </c>
      <c r="D52" s="425">
        <v>2</v>
      </c>
      <c r="E52" s="426" t="s">
        <v>297</v>
      </c>
      <c r="F52" s="4" t="s">
        <v>83</v>
      </c>
      <c r="G52" s="432"/>
      <c r="H52" s="432"/>
      <c r="I52" s="432"/>
      <c r="J52" s="432"/>
      <c r="K52" s="432"/>
      <c r="L52" s="432"/>
      <c r="M52" s="438">
        <v>60000</v>
      </c>
      <c r="N52" s="432">
        <f t="shared" si="16"/>
        <v>60000</v>
      </c>
      <c r="O52" s="430">
        <f t="shared" si="17"/>
        <v>7.2936502203353173E-3</v>
      </c>
    </row>
    <row r="53" spans="1:15" ht="12.75" x14ac:dyDescent="0.2">
      <c r="A53" s="424">
        <v>2</v>
      </c>
      <c r="B53" s="425">
        <v>1</v>
      </c>
      <c r="C53" s="425">
        <v>2</v>
      </c>
      <c r="D53" s="425">
        <v>2</v>
      </c>
      <c r="E53" s="426" t="s">
        <v>298</v>
      </c>
      <c r="F53" s="5" t="s">
        <v>84</v>
      </c>
      <c r="G53" s="432"/>
      <c r="H53" s="432"/>
      <c r="I53" s="432"/>
      <c r="J53" s="432"/>
      <c r="K53" s="432"/>
      <c r="L53" s="432"/>
      <c r="M53" s="432"/>
      <c r="N53" s="432">
        <f t="shared" si="16"/>
        <v>0</v>
      </c>
      <c r="O53" s="430">
        <f t="shared" si="17"/>
        <v>0</v>
      </c>
    </row>
    <row r="54" spans="1:15" ht="12.75" x14ac:dyDescent="0.2">
      <c r="A54" s="424">
        <v>2</v>
      </c>
      <c r="B54" s="425">
        <v>1</v>
      </c>
      <c r="C54" s="425">
        <v>2</v>
      </c>
      <c r="D54" s="425">
        <v>2</v>
      </c>
      <c r="E54" s="426" t="s">
        <v>299</v>
      </c>
      <c r="F54" s="4" t="s">
        <v>85</v>
      </c>
      <c r="G54" s="432"/>
      <c r="H54" s="432"/>
      <c r="I54" s="432"/>
      <c r="J54" s="432"/>
      <c r="K54" s="432"/>
      <c r="L54" s="432"/>
      <c r="M54" s="432"/>
      <c r="N54" s="432">
        <f t="shared" si="16"/>
        <v>0</v>
      </c>
      <c r="O54" s="430">
        <f t="shared" si="17"/>
        <v>0</v>
      </c>
    </row>
    <row r="55" spans="1:15" ht="12.75" x14ac:dyDescent="0.2">
      <c r="A55" s="424">
        <v>2</v>
      </c>
      <c r="B55" s="425">
        <v>1</v>
      </c>
      <c r="C55" s="425">
        <v>2</v>
      </c>
      <c r="D55" s="425">
        <v>2</v>
      </c>
      <c r="E55" s="426" t="s">
        <v>303</v>
      </c>
      <c r="F55" s="4" t="s">
        <v>86</v>
      </c>
      <c r="G55" s="439"/>
      <c r="H55" s="439"/>
      <c r="I55" s="439"/>
      <c r="J55" s="439"/>
      <c r="K55" s="439"/>
      <c r="L55" s="439"/>
      <c r="M55" s="439"/>
      <c r="N55" s="432">
        <f t="shared" si="16"/>
        <v>0</v>
      </c>
      <c r="O55" s="430">
        <f t="shared" si="17"/>
        <v>0</v>
      </c>
    </row>
    <row r="56" spans="1:15" ht="12.75" x14ac:dyDescent="0.2">
      <c r="A56" s="424">
        <v>2</v>
      </c>
      <c r="B56" s="425">
        <v>1</v>
      </c>
      <c r="C56" s="425">
        <v>2</v>
      </c>
      <c r="D56" s="425">
        <v>2</v>
      </c>
      <c r="E56" s="426" t="s">
        <v>340</v>
      </c>
      <c r="F56" s="4" t="s">
        <v>87</v>
      </c>
      <c r="G56" s="440">
        <f>709000+27199.8+600.99+14953.3</f>
        <v>751754.09000000008</v>
      </c>
      <c r="H56" s="441">
        <f>350000+5981.32</f>
        <v>355981.32</v>
      </c>
      <c r="I56" s="442">
        <f>3207400+194392.86</f>
        <v>3401792.86</v>
      </c>
      <c r="J56" s="440">
        <f>359600+5981.32</f>
        <v>365581.32</v>
      </c>
      <c r="K56" s="440">
        <f>120000+2990.66</f>
        <v>122990.66</v>
      </c>
      <c r="L56" s="440">
        <v>284600</v>
      </c>
      <c r="M56" s="443">
        <f>1674400+74766.49</f>
        <v>1749166.49</v>
      </c>
      <c r="N56" s="439">
        <f t="shared" si="16"/>
        <v>7031866.7400000002</v>
      </c>
      <c r="O56" s="444">
        <f t="shared" si="17"/>
        <v>0.85479960662615972</v>
      </c>
    </row>
    <row r="57" spans="1:15" ht="12.75" x14ac:dyDescent="0.2">
      <c r="A57" s="424">
        <v>2</v>
      </c>
      <c r="B57" s="425">
        <v>1</v>
      </c>
      <c r="C57" s="425">
        <v>2</v>
      </c>
      <c r="D57" s="425">
        <v>2</v>
      </c>
      <c r="E57" s="426" t="s">
        <v>342</v>
      </c>
      <c r="F57" s="4" t="s">
        <v>88</v>
      </c>
      <c r="G57" s="439"/>
      <c r="H57" s="439"/>
      <c r="I57" s="439"/>
      <c r="J57" s="439"/>
      <c r="K57" s="439"/>
      <c r="L57" s="445"/>
      <c r="M57" s="445"/>
      <c r="N57" s="439">
        <f t="shared" si="16"/>
        <v>0</v>
      </c>
      <c r="O57" s="444">
        <f t="shared" si="17"/>
        <v>0</v>
      </c>
    </row>
    <row r="58" spans="1:15" ht="12.75" x14ac:dyDescent="0.2">
      <c r="A58" s="424">
        <v>2</v>
      </c>
      <c r="B58" s="425">
        <v>1</v>
      </c>
      <c r="C58" s="425">
        <v>2</v>
      </c>
      <c r="D58" s="425">
        <v>2</v>
      </c>
      <c r="E58" s="426" t="s">
        <v>347</v>
      </c>
      <c r="F58" s="4" t="s">
        <v>89</v>
      </c>
      <c r="G58" s="432"/>
      <c r="H58" s="432"/>
      <c r="I58" s="432"/>
      <c r="J58" s="432"/>
      <c r="K58" s="432"/>
      <c r="L58" s="432"/>
      <c r="M58" s="432"/>
      <c r="N58" s="432">
        <f t="shared" si="16"/>
        <v>0</v>
      </c>
      <c r="O58" s="430">
        <f t="shared" si="17"/>
        <v>0</v>
      </c>
    </row>
    <row r="59" spans="1:15" ht="12.75" x14ac:dyDescent="0.2">
      <c r="A59" s="424">
        <v>2</v>
      </c>
      <c r="B59" s="425">
        <v>1</v>
      </c>
      <c r="C59" s="425">
        <v>2</v>
      </c>
      <c r="D59" s="425">
        <v>2</v>
      </c>
      <c r="E59" s="426" t="s">
        <v>348</v>
      </c>
      <c r="F59" s="4" t="s">
        <v>90</v>
      </c>
      <c r="G59" s="432"/>
      <c r="H59" s="432"/>
      <c r="I59" s="432"/>
      <c r="J59" s="432"/>
      <c r="K59" s="432"/>
      <c r="L59" s="432"/>
      <c r="M59" s="432"/>
      <c r="N59" s="432">
        <f t="shared" si="16"/>
        <v>0</v>
      </c>
      <c r="O59" s="430">
        <f t="shared" si="17"/>
        <v>0</v>
      </c>
    </row>
    <row r="60" spans="1:15" ht="12.75" x14ac:dyDescent="0.2">
      <c r="A60" s="424">
        <v>2</v>
      </c>
      <c r="B60" s="425">
        <v>1</v>
      </c>
      <c r="C60" s="425">
        <v>2</v>
      </c>
      <c r="D60" s="425">
        <v>2</v>
      </c>
      <c r="E60" s="426" t="s">
        <v>349</v>
      </c>
      <c r="F60" s="5" t="s">
        <v>91</v>
      </c>
      <c r="G60" s="432"/>
      <c r="H60" s="432"/>
      <c r="I60" s="432"/>
      <c r="J60" s="432"/>
      <c r="K60" s="432"/>
      <c r="L60" s="432"/>
      <c r="M60" s="432"/>
      <c r="N60" s="432">
        <f t="shared" si="16"/>
        <v>0</v>
      </c>
      <c r="O60" s="430">
        <f t="shared" si="17"/>
        <v>0</v>
      </c>
    </row>
    <row r="61" spans="1:15" ht="12.75" x14ac:dyDescent="0.2">
      <c r="A61" s="419">
        <v>2</v>
      </c>
      <c r="B61" s="420">
        <v>1</v>
      </c>
      <c r="C61" s="420">
        <v>2</v>
      </c>
      <c r="D61" s="420">
        <v>3</v>
      </c>
      <c r="E61" s="421"/>
      <c r="F61" s="3" t="s">
        <v>33</v>
      </c>
      <c r="G61" s="422">
        <f t="shared" ref="G61:O61" si="18">G62</f>
        <v>0</v>
      </c>
      <c r="H61" s="422">
        <f t="shared" si="18"/>
        <v>0</v>
      </c>
      <c r="I61" s="422">
        <f t="shared" si="18"/>
        <v>0</v>
      </c>
      <c r="J61" s="422">
        <f t="shared" si="18"/>
        <v>0</v>
      </c>
      <c r="K61" s="422">
        <f t="shared" si="18"/>
        <v>0</v>
      </c>
      <c r="L61" s="422">
        <f t="shared" si="18"/>
        <v>0</v>
      </c>
      <c r="M61" s="422">
        <f t="shared" si="18"/>
        <v>0</v>
      </c>
      <c r="N61" s="422">
        <f t="shared" si="18"/>
        <v>0</v>
      </c>
      <c r="O61" s="423">
        <f t="shared" si="18"/>
        <v>0</v>
      </c>
    </row>
    <row r="62" spans="1:15" ht="12.75" x14ac:dyDescent="0.2">
      <c r="A62" s="424">
        <v>2</v>
      </c>
      <c r="B62" s="425">
        <v>1</v>
      </c>
      <c r="C62" s="425">
        <v>2</v>
      </c>
      <c r="D62" s="425">
        <v>3</v>
      </c>
      <c r="E62" s="426" t="s">
        <v>296</v>
      </c>
      <c r="F62" s="4" t="s">
        <v>33</v>
      </c>
      <c r="G62" s="432"/>
      <c r="H62" s="432"/>
      <c r="I62" s="432"/>
      <c r="J62" s="432"/>
      <c r="K62" s="432"/>
      <c r="L62" s="432"/>
      <c r="M62" s="432"/>
      <c r="N62" s="432">
        <f>SUBTOTAL(9,G62:M62)</f>
        <v>0</v>
      </c>
      <c r="O62" s="430">
        <f>IFERROR(N62/$N$18*100,"0.00")</f>
        <v>0</v>
      </c>
    </row>
    <row r="63" spans="1:15" ht="12.75" x14ac:dyDescent="0.2">
      <c r="A63" s="414">
        <v>2</v>
      </c>
      <c r="B63" s="415">
        <v>1</v>
      </c>
      <c r="C63" s="415">
        <v>3</v>
      </c>
      <c r="D63" s="415"/>
      <c r="E63" s="416"/>
      <c r="F63" s="10" t="s">
        <v>35</v>
      </c>
      <c r="G63" s="417">
        <f t="shared" ref="G63:N63" si="19">G64+G67</f>
        <v>0</v>
      </c>
      <c r="H63" s="417">
        <f t="shared" si="19"/>
        <v>0</v>
      </c>
      <c r="I63" s="417">
        <f t="shared" si="19"/>
        <v>0</v>
      </c>
      <c r="J63" s="417">
        <f t="shared" si="19"/>
        <v>0</v>
      </c>
      <c r="K63" s="417">
        <f t="shared" si="19"/>
        <v>0</v>
      </c>
      <c r="L63" s="417">
        <f t="shared" si="19"/>
        <v>0</v>
      </c>
      <c r="M63" s="417">
        <f t="shared" si="19"/>
        <v>0</v>
      </c>
      <c r="N63" s="417">
        <f t="shared" si="19"/>
        <v>0</v>
      </c>
      <c r="O63" s="418">
        <f>O64+O67</f>
        <v>0</v>
      </c>
    </row>
    <row r="64" spans="1:15" ht="12.75" x14ac:dyDescent="0.2">
      <c r="A64" s="419">
        <v>2</v>
      </c>
      <c r="B64" s="420">
        <v>1</v>
      </c>
      <c r="C64" s="420">
        <v>3</v>
      </c>
      <c r="D64" s="420">
        <v>1</v>
      </c>
      <c r="E64" s="421"/>
      <c r="F64" s="420" t="s">
        <v>92</v>
      </c>
      <c r="G64" s="422">
        <f t="shared" ref="G64:N64" si="20">SUM(G65:G66)</f>
        <v>0</v>
      </c>
      <c r="H64" s="422">
        <f t="shared" si="20"/>
        <v>0</v>
      </c>
      <c r="I64" s="422">
        <f t="shared" si="20"/>
        <v>0</v>
      </c>
      <c r="J64" s="422">
        <f t="shared" si="20"/>
        <v>0</v>
      </c>
      <c r="K64" s="422">
        <f t="shared" si="20"/>
        <v>0</v>
      </c>
      <c r="L64" s="422">
        <f t="shared" si="20"/>
        <v>0</v>
      </c>
      <c r="M64" s="422">
        <f t="shared" si="20"/>
        <v>0</v>
      </c>
      <c r="N64" s="422">
        <f t="shared" si="20"/>
        <v>0</v>
      </c>
      <c r="O64" s="423">
        <f>SUM(O65:O66)</f>
        <v>0</v>
      </c>
    </row>
    <row r="65" spans="1:15" ht="12.75" x14ac:dyDescent="0.2">
      <c r="A65" s="446">
        <v>2</v>
      </c>
      <c r="B65" s="425">
        <v>1</v>
      </c>
      <c r="C65" s="425">
        <v>3</v>
      </c>
      <c r="D65" s="425">
        <v>1</v>
      </c>
      <c r="E65" s="426" t="s">
        <v>296</v>
      </c>
      <c r="F65" s="6" t="s">
        <v>93</v>
      </c>
      <c r="G65" s="432"/>
      <c r="H65" s="432"/>
      <c r="I65" s="432"/>
      <c r="J65" s="432"/>
      <c r="K65" s="432"/>
      <c r="L65" s="432"/>
      <c r="M65" s="432"/>
      <c r="N65" s="432">
        <f>SUBTOTAL(9,G65:M65)</f>
        <v>0</v>
      </c>
      <c r="O65" s="430">
        <f>IFERROR(N65/$N$18*100,"0.00")</f>
        <v>0</v>
      </c>
    </row>
    <row r="66" spans="1:15" ht="12.75" x14ac:dyDescent="0.2">
      <c r="A66" s="446">
        <v>2</v>
      </c>
      <c r="B66" s="425">
        <v>1</v>
      </c>
      <c r="C66" s="425">
        <v>3</v>
      </c>
      <c r="D66" s="425">
        <v>1</v>
      </c>
      <c r="E66" s="426" t="s">
        <v>297</v>
      </c>
      <c r="F66" s="6" t="s">
        <v>94</v>
      </c>
      <c r="G66" s="432"/>
      <c r="H66" s="432"/>
      <c r="I66" s="432"/>
      <c r="J66" s="432"/>
      <c r="K66" s="432"/>
      <c r="L66" s="432"/>
      <c r="M66" s="432"/>
      <c r="N66" s="432">
        <f>SUBTOTAL(9,G66:M66)</f>
        <v>0</v>
      </c>
      <c r="O66" s="430">
        <f>IFERROR(N66/$N$18*100,"0.00")</f>
        <v>0</v>
      </c>
    </row>
    <row r="67" spans="1:15" ht="12.75" x14ac:dyDescent="0.2">
      <c r="A67" s="419">
        <v>2</v>
      </c>
      <c r="B67" s="420">
        <v>1</v>
      </c>
      <c r="C67" s="420">
        <v>3</v>
      </c>
      <c r="D67" s="420">
        <v>2</v>
      </c>
      <c r="E67" s="421"/>
      <c r="F67" s="420" t="s">
        <v>95</v>
      </c>
      <c r="G67" s="422">
        <f t="shared" ref="G67:N67" si="21">SUM(G68:G69)</f>
        <v>0</v>
      </c>
      <c r="H67" s="422">
        <f t="shared" si="21"/>
        <v>0</v>
      </c>
      <c r="I67" s="422">
        <f t="shared" si="21"/>
        <v>0</v>
      </c>
      <c r="J67" s="422">
        <f t="shared" si="21"/>
        <v>0</v>
      </c>
      <c r="K67" s="422">
        <f t="shared" si="21"/>
        <v>0</v>
      </c>
      <c r="L67" s="422">
        <f t="shared" si="21"/>
        <v>0</v>
      </c>
      <c r="M67" s="422">
        <f t="shared" si="21"/>
        <v>0</v>
      </c>
      <c r="N67" s="422">
        <f t="shared" si="21"/>
        <v>0</v>
      </c>
      <c r="O67" s="423">
        <f>SUM(O68:O69)</f>
        <v>0</v>
      </c>
    </row>
    <row r="68" spans="1:15" ht="12.75" x14ac:dyDescent="0.2">
      <c r="A68" s="446">
        <v>2</v>
      </c>
      <c r="B68" s="425">
        <v>1</v>
      </c>
      <c r="C68" s="425">
        <v>3</v>
      </c>
      <c r="D68" s="425">
        <v>2</v>
      </c>
      <c r="E68" s="426" t="s">
        <v>296</v>
      </c>
      <c r="F68" s="6" t="s">
        <v>96</v>
      </c>
      <c r="G68" s="432"/>
      <c r="H68" s="432"/>
      <c r="I68" s="432"/>
      <c r="J68" s="432"/>
      <c r="K68" s="432"/>
      <c r="L68" s="432"/>
      <c r="M68" s="432"/>
      <c r="N68" s="432">
        <f>SUBTOTAL(9,G68:M68)</f>
        <v>0</v>
      </c>
      <c r="O68" s="430">
        <f>IFERROR(N68/$N$18*100,"0.00")</f>
        <v>0</v>
      </c>
    </row>
    <row r="69" spans="1:15" ht="12.75" x14ac:dyDescent="0.2">
      <c r="A69" s="446">
        <v>2</v>
      </c>
      <c r="B69" s="425">
        <v>1</v>
      </c>
      <c r="C69" s="425">
        <v>3</v>
      </c>
      <c r="D69" s="425">
        <v>2</v>
      </c>
      <c r="E69" s="426" t="s">
        <v>297</v>
      </c>
      <c r="F69" s="6" t="s">
        <v>97</v>
      </c>
      <c r="G69" s="432"/>
      <c r="H69" s="432"/>
      <c r="I69" s="432"/>
      <c r="J69" s="432"/>
      <c r="K69" s="432"/>
      <c r="L69" s="432"/>
      <c r="M69" s="432"/>
      <c r="N69" s="432">
        <f>SUBTOTAL(9,G69:M69)</f>
        <v>0</v>
      </c>
      <c r="O69" s="430">
        <f>IFERROR(N69/$N$18*100,"0.00")</f>
        <v>0</v>
      </c>
    </row>
    <row r="70" spans="1:15" ht="12.75" x14ac:dyDescent="0.2">
      <c r="A70" s="414">
        <v>2</v>
      </c>
      <c r="B70" s="415">
        <v>1</v>
      </c>
      <c r="C70" s="415">
        <v>4</v>
      </c>
      <c r="D70" s="415"/>
      <c r="E70" s="416"/>
      <c r="F70" s="10" t="s">
        <v>36</v>
      </c>
      <c r="G70" s="417">
        <f t="shared" ref="G70:N70" si="22">G71+G73</f>
        <v>0</v>
      </c>
      <c r="H70" s="417">
        <f t="shared" si="22"/>
        <v>0</v>
      </c>
      <c r="I70" s="417">
        <f t="shared" si="22"/>
        <v>0</v>
      </c>
      <c r="J70" s="417">
        <f t="shared" si="22"/>
        <v>0</v>
      </c>
      <c r="K70" s="417">
        <f t="shared" si="22"/>
        <v>0</v>
      </c>
      <c r="L70" s="417">
        <f t="shared" si="22"/>
        <v>0</v>
      </c>
      <c r="M70" s="417">
        <f t="shared" si="22"/>
        <v>100000</v>
      </c>
      <c r="N70" s="417">
        <f t="shared" si="22"/>
        <v>100000</v>
      </c>
      <c r="O70" s="418">
        <f>O71+O73</f>
        <v>1.2156083700558861E-2</v>
      </c>
    </row>
    <row r="71" spans="1:15" ht="12.75" x14ac:dyDescent="0.2">
      <c r="A71" s="419">
        <v>2</v>
      </c>
      <c r="B71" s="420">
        <v>1</v>
      </c>
      <c r="C71" s="420">
        <v>4</v>
      </c>
      <c r="D71" s="420">
        <v>1</v>
      </c>
      <c r="E71" s="421"/>
      <c r="F71" s="420" t="s">
        <v>37</v>
      </c>
      <c r="G71" s="422">
        <f t="shared" ref="G71:O71" si="23">G72</f>
        <v>0</v>
      </c>
      <c r="H71" s="422">
        <f t="shared" si="23"/>
        <v>0</v>
      </c>
      <c r="I71" s="422">
        <f t="shared" si="23"/>
        <v>0</v>
      </c>
      <c r="J71" s="422">
        <f t="shared" si="23"/>
        <v>0</v>
      </c>
      <c r="K71" s="422">
        <f t="shared" si="23"/>
        <v>0</v>
      </c>
      <c r="L71" s="422">
        <f t="shared" si="23"/>
        <v>0</v>
      </c>
      <c r="M71" s="422">
        <f t="shared" si="23"/>
        <v>0</v>
      </c>
      <c r="N71" s="422">
        <f t="shared" si="23"/>
        <v>0</v>
      </c>
      <c r="O71" s="423">
        <f t="shared" si="23"/>
        <v>0</v>
      </c>
    </row>
    <row r="72" spans="1:15" ht="12.75" x14ac:dyDescent="0.2">
      <c r="A72" s="424">
        <v>2</v>
      </c>
      <c r="B72" s="425">
        <v>1</v>
      </c>
      <c r="C72" s="425">
        <v>4</v>
      </c>
      <c r="D72" s="425">
        <v>1</v>
      </c>
      <c r="E72" s="426" t="s">
        <v>296</v>
      </c>
      <c r="F72" s="4" t="s">
        <v>37</v>
      </c>
      <c r="G72" s="432"/>
      <c r="H72" s="432"/>
      <c r="I72" s="432"/>
      <c r="J72" s="432"/>
      <c r="K72" s="432"/>
      <c r="L72" s="432"/>
      <c r="M72" s="432"/>
      <c r="N72" s="432">
        <f>SUBTOTAL(9,G72:M72)</f>
        <v>0</v>
      </c>
      <c r="O72" s="430">
        <f>IFERROR(N72/$N$18*100,"0.00")</f>
        <v>0</v>
      </c>
    </row>
    <row r="73" spans="1:15" ht="12.75" x14ac:dyDescent="0.2">
      <c r="A73" s="419">
        <v>2</v>
      </c>
      <c r="B73" s="420">
        <v>1</v>
      </c>
      <c r="C73" s="420">
        <v>4</v>
      </c>
      <c r="D73" s="420">
        <v>2</v>
      </c>
      <c r="E73" s="421"/>
      <c r="F73" s="420" t="s">
        <v>101</v>
      </c>
      <c r="G73" s="422">
        <f t="shared" ref="G73:N73" si="24">SUM(G74:G77)</f>
        <v>0</v>
      </c>
      <c r="H73" s="422">
        <f t="shared" si="24"/>
        <v>0</v>
      </c>
      <c r="I73" s="422">
        <f t="shared" si="24"/>
        <v>0</v>
      </c>
      <c r="J73" s="422">
        <f t="shared" si="24"/>
        <v>0</v>
      </c>
      <c r="K73" s="422">
        <f t="shared" si="24"/>
        <v>0</v>
      </c>
      <c r="L73" s="422">
        <f t="shared" si="24"/>
        <v>0</v>
      </c>
      <c r="M73" s="422">
        <f t="shared" si="24"/>
        <v>100000</v>
      </c>
      <c r="N73" s="422">
        <f t="shared" si="24"/>
        <v>100000</v>
      </c>
      <c r="O73" s="423">
        <f>SUM(O74:O77)</f>
        <v>1.2156083700558861E-2</v>
      </c>
    </row>
    <row r="74" spans="1:15" ht="12.75" x14ac:dyDescent="0.2">
      <c r="A74" s="447">
        <v>2</v>
      </c>
      <c r="B74" s="448">
        <v>1</v>
      </c>
      <c r="C74" s="448">
        <v>4</v>
      </c>
      <c r="D74" s="448">
        <v>2</v>
      </c>
      <c r="E74" s="449" t="s">
        <v>296</v>
      </c>
      <c r="F74" s="15" t="s">
        <v>98</v>
      </c>
      <c r="G74" s="450"/>
      <c r="H74" s="450"/>
      <c r="I74" s="450"/>
      <c r="J74" s="450"/>
      <c r="K74" s="450"/>
      <c r="L74" s="450"/>
      <c r="M74" s="450"/>
      <c r="N74" s="450">
        <f>SUBTOTAL(9,G74:M74)</f>
        <v>0</v>
      </c>
      <c r="O74" s="451">
        <f>IFERROR(N74/$N$18*100,"0.00")</f>
        <v>0</v>
      </c>
    </row>
    <row r="75" spans="1:15" ht="12.75" x14ac:dyDescent="0.2">
      <c r="A75" s="424">
        <v>2</v>
      </c>
      <c r="B75" s="425">
        <v>1</v>
      </c>
      <c r="C75" s="425">
        <v>4</v>
      </c>
      <c r="D75" s="425">
        <v>2</v>
      </c>
      <c r="E75" s="426" t="s">
        <v>297</v>
      </c>
      <c r="F75" s="4" t="s">
        <v>99</v>
      </c>
      <c r="G75" s="432"/>
      <c r="H75" s="432"/>
      <c r="I75" s="432"/>
      <c r="J75" s="432"/>
      <c r="K75" s="432"/>
      <c r="L75" s="432"/>
      <c r="M75" s="432"/>
      <c r="N75" s="432">
        <f>SUBTOTAL(9,G75:M75)</f>
        <v>0</v>
      </c>
      <c r="O75" s="430">
        <f>IFERROR(N75/$N$18*100,"0.00")</f>
        <v>0</v>
      </c>
    </row>
    <row r="76" spans="1:15" ht="12.75" x14ac:dyDescent="0.2">
      <c r="A76" s="424">
        <v>2</v>
      </c>
      <c r="B76" s="425">
        <v>1</v>
      </c>
      <c r="C76" s="425">
        <v>4</v>
      </c>
      <c r="D76" s="425">
        <v>2</v>
      </c>
      <c r="E76" s="426" t="s">
        <v>298</v>
      </c>
      <c r="F76" s="4" t="s">
        <v>100</v>
      </c>
      <c r="G76" s="432"/>
      <c r="H76" s="432"/>
      <c r="I76" s="432"/>
      <c r="J76" s="432"/>
      <c r="K76" s="432"/>
      <c r="L76" s="432"/>
      <c r="M76" s="432"/>
      <c r="N76" s="432">
        <f>SUBTOTAL(9,G76:M76)</f>
        <v>0</v>
      </c>
      <c r="O76" s="430">
        <f>IFERROR(N76/$N$18*100,"0.00")</f>
        <v>0</v>
      </c>
    </row>
    <row r="77" spans="1:15" ht="12.75" x14ac:dyDescent="0.2">
      <c r="A77" s="424">
        <v>2</v>
      </c>
      <c r="B77" s="425">
        <v>1</v>
      </c>
      <c r="C77" s="425">
        <v>4</v>
      </c>
      <c r="D77" s="425">
        <v>2</v>
      </c>
      <c r="E77" s="426" t="s">
        <v>299</v>
      </c>
      <c r="F77" s="4" t="s">
        <v>350</v>
      </c>
      <c r="G77" s="432"/>
      <c r="H77" s="432"/>
      <c r="I77" s="432"/>
      <c r="J77" s="432"/>
      <c r="K77" s="432"/>
      <c r="L77" s="432"/>
      <c r="M77" s="432">
        <v>100000</v>
      </c>
      <c r="N77" s="432">
        <f>SUBTOTAL(9,G77:M77)</f>
        <v>100000</v>
      </c>
      <c r="O77" s="430">
        <f>IFERROR(N77/$N$18*100,"0.00")</f>
        <v>1.2156083700558861E-2</v>
      </c>
    </row>
    <row r="78" spans="1:15" ht="12.75" x14ac:dyDescent="0.2">
      <c r="A78" s="414">
        <v>2</v>
      </c>
      <c r="B78" s="415">
        <v>1</v>
      </c>
      <c r="C78" s="415">
        <v>5</v>
      </c>
      <c r="D78" s="415"/>
      <c r="E78" s="416"/>
      <c r="F78" s="10" t="s">
        <v>351</v>
      </c>
      <c r="G78" s="417">
        <f t="shared" ref="G78:N78" si="25">G79+G81+G83+G85</f>
        <v>0</v>
      </c>
      <c r="H78" s="417">
        <f t="shared" si="25"/>
        <v>0</v>
      </c>
      <c r="I78" s="417">
        <f t="shared" si="25"/>
        <v>0</v>
      </c>
      <c r="J78" s="417">
        <f t="shared" si="25"/>
        <v>0</v>
      </c>
      <c r="K78" s="417">
        <f t="shared" si="25"/>
        <v>0</v>
      </c>
      <c r="L78" s="417">
        <f t="shared" si="25"/>
        <v>0</v>
      </c>
      <c r="M78" s="417">
        <f t="shared" si="25"/>
        <v>3032925.48</v>
      </c>
      <c r="N78" s="417">
        <f t="shared" si="25"/>
        <v>3032925.48</v>
      </c>
      <c r="O78" s="418">
        <f>O79+O81+O83+O85</f>
        <v>0.36868495992437661</v>
      </c>
    </row>
    <row r="79" spans="1:15" ht="12.75" x14ac:dyDescent="0.2">
      <c r="A79" s="419">
        <v>2</v>
      </c>
      <c r="B79" s="420">
        <v>1</v>
      </c>
      <c r="C79" s="420">
        <v>5</v>
      </c>
      <c r="D79" s="420">
        <v>1</v>
      </c>
      <c r="E79" s="421"/>
      <c r="F79" s="3" t="s">
        <v>102</v>
      </c>
      <c r="G79" s="422">
        <f t="shared" ref="G79:O79" si="26">G80</f>
        <v>0</v>
      </c>
      <c r="H79" s="422">
        <f t="shared" si="26"/>
        <v>0</v>
      </c>
      <c r="I79" s="422">
        <f t="shared" si="26"/>
        <v>0</v>
      </c>
      <c r="J79" s="422">
        <f t="shared" si="26"/>
        <v>0</v>
      </c>
      <c r="K79" s="422">
        <f t="shared" si="26"/>
        <v>0</v>
      </c>
      <c r="L79" s="422">
        <f t="shared" si="26"/>
        <v>0</v>
      </c>
      <c r="M79" s="422">
        <f t="shared" si="26"/>
        <v>1397592.6</v>
      </c>
      <c r="N79" s="422">
        <f t="shared" si="26"/>
        <v>1397592.6</v>
      </c>
      <c r="O79" s="423">
        <f t="shared" si="26"/>
        <v>0.16989252624881682</v>
      </c>
    </row>
    <row r="80" spans="1:15" ht="12.75" x14ac:dyDescent="0.2">
      <c r="A80" s="424">
        <v>2</v>
      </c>
      <c r="B80" s="425">
        <v>1</v>
      </c>
      <c r="C80" s="425">
        <v>5</v>
      </c>
      <c r="D80" s="425">
        <v>1</v>
      </c>
      <c r="E80" s="426" t="s">
        <v>296</v>
      </c>
      <c r="F80" s="4" t="s">
        <v>102</v>
      </c>
      <c r="G80" s="432"/>
      <c r="H80" s="432"/>
      <c r="I80" s="432"/>
      <c r="J80" s="432"/>
      <c r="K80" s="432"/>
      <c r="L80" s="432"/>
      <c r="M80" s="433">
        <v>1397592.6</v>
      </c>
      <c r="N80" s="432">
        <f>SUBTOTAL(9,G80:M80)</f>
        <v>1397592.6</v>
      </c>
      <c r="O80" s="430">
        <f>IFERROR(N80/$N$18*100,"0.00")</f>
        <v>0.16989252624881682</v>
      </c>
    </row>
    <row r="81" spans="1:15" ht="12.75" x14ac:dyDescent="0.2">
      <c r="A81" s="419">
        <v>2</v>
      </c>
      <c r="B81" s="420">
        <v>1</v>
      </c>
      <c r="C81" s="420">
        <v>5</v>
      </c>
      <c r="D81" s="420">
        <v>2</v>
      </c>
      <c r="E81" s="421"/>
      <c r="F81" s="420" t="s">
        <v>103</v>
      </c>
      <c r="G81" s="422">
        <f t="shared" ref="G81:O81" si="27">G82</f>
        <v>0</v>
      </c>
      <c r="H81" s="422">
        <f t="shared" si="27"/>
        <v>0</v>
      </c>
      <c r="I81" s="422">
        <f t="shared" si="27"/>
        <v>0</v>
      </c>
      <c r="J81" s="422">
        <f t="shared" si="27"/>
        <v>0</v>
      </c>
      <c r="K81" s="422">
        <f t="shared" si="27"/>
        <v>0</v>
      </c>
      <c r="L81" s="422">
        <f t="shared" si="27"/>
        <v>0</v>
      </c>
      <c r="M81" s="422">
        <f t="shared" si="27"/>
        <v>1399563.36</v>
      </c>
      <c r="N81" s="422">
        <f t="shared" si="27"/>
        <v>1399563.36</v>
      </c>
      <c r="O81" s="423">
        <f t="shared" si="27"/>
        <v>0.17013209348395394</v>
      </c>
    </row>
    <row r="82" spans="1:15" ht="12.75" x14ac:dyDescent="0.2">
      <c r="A82" s="424">
        <v>2</v>
      </c>
      <c r="B82" s="425">
        <v>1</v>
      </c>
      <c r="C82" s="425">
        <v>5</v>
      </c>
      <c r="D82" s="425">
        <v>2</v>
      </c>
      <c r="E82" s="426" t="s">
        <v>296</v>
      </c>
      <c r="F82" s="4" t="s">
        <v>103</v>
      </c>
      <c r="G82" s="432"/>
      <c r="H82" s="432"/>
      <c r="I82" s="432"/>
      <c r="J82" s="432"/>
      <c r="K82" s="432"/>
      <c r="L82" s="432"/>
      <c r="M82" s="433">
        <v>1399563.36</v>
      </c>
      <c r="N82" s="432">
        <f>SUBTOTAL(9,G82:M82)</f>
        <v>1399563.36</v>
      </c>
      <c r="O82" s="430">
        <f>IFERROR(N82/$N$18*100,"0.00")</f>
        <v>0.17013209348395394</v>
      </c>
    </row>
    <row r="83" spans="1:15" ht="12.75" x14ac:dyDescent="0.2">
      <c r="A83" s="419">
        <v>2</v>
      </c>
      <c r="B83" s="420">
        <v>1</v>
      </c>
      <c r="C83" s="420">
        <v>5</v>
      </c>
      <c r="D83" s="420">
        <v>3</v>
      </c>
      <c r="E83" s="421"/>
      <c r="F83" s="420" t="s">
        <v>104</v>
      </c>
      <c r="G83" s="422">
        <f t="shared" ref="G83:O83" si="28">G84</f>
        <v>0</v>
      </c>
      <c r="H83" s="422">
        <f t="shared" si="28"/>
        <v>0</v>
      </c>
      <c r="I83" s="422">
        <f t="shared" si="28"/>
        <v>0</v>
      </c>
      <c r="J83" s="422">
        <f t="shared" si="28"/>
        <v>0</v>
      </c>
      <c r="K83" s="422">
        <f t="shared" si="28"/>
        <v>0</v>
      </c>
      <c r="L83" s="422">
        <f t="shared" si="28"/>
        <v>0</v>
      </c>
      <c r="M83" s="422">
        <f t="shared" si="28"/>
        <v>235769.52</v>
      </c>
      <c r="N83" s="422">
        <f t="shared" si="28"/>
        <v>235769.52</v>
      </c>
      <c r="O83" s="423">
        <f t="shared" si="28"/>
        <v>2.8660340191605863E-2</v>
      </c>
    </row>
    <row r="84" spans="1:15" ht="12.75" x14ac:dyDescent="0.2">
      <c r="A84" s="424">
        <v>2</v>
      </c>
      <c r="B84" s="425">
        <v>1</v>
      </c>
      <c r="C84" s="425">
        <v>5</v>
      </c>
      <c r="D84" s="425">
        <v>3</v>
      </c>
      <c r="E84" s="426" t="s">
        <v>296</v>
      </c>
      <c r="F84" s="4" t="s">
        <v>104</v>
      </c>
      <c r="G84" s="432"/>
      <c r="H84" s="432"/>
      <c r="I84" s="432"/>
      <c r="J84" s="432"/>
      <c r="K84" s="432"/>
      <c r="L84" s="432"/>
      <c r="M84" s="452">
        <v>235769.52</v>
      </c>
      <c r="N84" s="432">
        <f>SUBTOTAL(9,G84:M84)</f>
        <v>235769.52</v>
      </c>
      <c r="O84" s="430">
        <f>IFERROR(N84/$N$18*100,"0.00")</f>
        <v>2.8660340191605863E-2</v>
      </c>
    </row>
    <row r="85" spans="1:15" ht="12.75" x14ac:dyDescent="0.2">
      <c r="A85" s="419">
        <v>2</v>
      </c>
      <c r="B85" s="420">
        <v>1</v>
      </c>
      <c r="C85" s="420">
        <v>5</v>
      </c>
      <c r="D85" s="420">
        <v>4</v>
      </c>
      <c r="E85" s="421"/>
      <c r="F85" s="420" t="s">
        <v>105</v>
      </c>
      <c r="G85" s="422">
        <f t="shared" ref="G85:O85" si="29">G86</f>
        <v>0</v>
      </c>
      <c r="H85" s="422">
        <f t="shared" si="29"/>
        <v>0</v>
      </c>
      <c r="I85" s="422">
        <f t="shared" si="29"/>
        <v>0</v>
      </c>
      <c r="J85" s="422">
        <f t="shared" si="29"/>
        <v>0</v>
      </c>
      <c r="K85" s="422">
        <f t="shared" si="29"/>
        <v>0</v>
      </c>
      <c r="L85" s="422">
        <f t="shared" si="29"/>
        <v>0</v>
      </c>
      <c r="M85" s="422">
        <f t="shared" si="29"/>
        <v>0</v>
      </c>
      <c r="N85" s="422">
        <f t="shared" si="29"/>
        <v>0</v>
      </c>
      <c r="O85" s="423">
        <f t="shared" si="29"/>
        <v>0</v>
      </c>
    </row>
    <row r="86" spans="1:15" ht="12.75" x14ac:dyDescent="0.2">
      <c r="A86" s="424">
        <v>2</v>
      </c>
      <c r="B86" s="425">
        <v>1</v>
      </c>
      <c r="C86" s="425">
        <v>5</v>
      </c>
      <c r="D86" s="425">
        <v>4</v>
      </c>
      <c r="E86" s="426" t="s">
        <v>296</v>
      </c>
      <c r="F86" s="4" t="s">
        <v>105</v>
      </c>
      <c r="G86" s="432"/>
      <c r="H86" s="432"/>
      <c r="I86" s="432"/>
      <c r="J86" s="432"/>
      <c r="K86" s="432"/>
      <c r="L86" s="432"/>
      <c r="M86" s="432"/>
      <c r="N86" s="432">
        <f>SUBTOTAL(9,G86:M86)</f>
        <v>0</v>
      </c>
      <c r="O86" s="430">
        <f>IFERROR(N86/$N$18*100,"0.00")</f>
        <v>0</v>
      </c>
    </row>
    <row r="87" spans="1:15" ht="12.75" x14ac:dyDescent="0.2">
      <c r="A87" s="408">
        <v>2</v>
      </c>
      <c r="B87" s="409">
        <v>2</v>
      </c>
      <c r="C87" s="410"/>
      <c r="D87" s="410"/>
      <c r="E87" s="411"/>
      <c r="F87" s="11" t="s">
        <v>352</v>
      </c>
      <c r="G87" s="412">
        <f t="shared" ref="G87:N87" si="30">+G88+G106+G111+G116+G125+G146+G165+G183</f>
        <v>51036.800000000003</v>
      </c>
      <c r="H87" s="412">
        <f t="shared" si="30"/>
        <v>139127.6</v>
      </c>
      <c r="I87" s="412">
        <f t="shared" si="30"/>
        <v>2280668.96</v>
      </c>
      <c r="J87" s="412">
        <f t="shared" si="30"/>
        <v>103336</v>
      </c>
      <c r="K87" s="412">
        <f t="shared" si="30"/>
        <v>131233.60000000001</v>
      </c>
      <c r="L87" s="412">
        <f t="shared" si="30"/>
        <v>632881.19999999995</v>
      </c>
      <c r="M87" s="412">
        <f t="shared" si="30"/>
        <v>11134703.68</v>
      </c>
      <c r="N87" s="412">
        <f t="shared" si="30"/>
        <v>14472987.84</v>
      </c>
      <c r="O87" s="413">
        <f>+O88+O106+O111+O116+O125+O146+O165+O183</f>
        <v>1.759348515802106</v>
      </c>
    </row>
    <row r="88" spans="1:15" ht="12.75" x14ac:dyDescent="0.2">
      <c r="A88" s="414">
        <v>2</v>
      </c>
      <c r="B88" s="415">
        <v>2</v>
      </c>
      <c r="C88" s="415">
        <v>1</v>
      </c>
      <c r="D88" s="415"/>
      <c r="E88" s="416"/>
      <c r="F88" s="10" t="s">
        <v>18</v>
      </c>
      <c r="G88" s="417">
        <f t="shared" ref="G88:N88" si="31">+G89+G91+G93+G95+G97+G99+G102+G104</f>
        <v>0</v>
      </c>
      <c r="H88" s="417">
        <f t="shared" si="31"/>
        <v>0</v>
      </c>
      <c r="I88" s="417">
        <f t="shared" si="31"/>
        <v>0</v>
      </c>
      <c r="J88" s="417">
        <f t="shared" si="31"/>
        <v>0</v>
      </c>
      <c r="K88" s="417">
        <f t="shared" si="31"/>
        <v>0</v>
      </c>
      <c r="L88" s="417">
        <f t="shared" si="31"/>
        <v>0</v>
      </c>
      <c r="M88" s="417">
        <f t="shared" si="31"/>
        <v>4979178.5999999996</v>
      </c>
      <c r="N88" s="417">
        <f t="shared" si="31"/>
        <v>4979178.5999999996</v>
      </c>
      <c r="O88" s="418">
        <f>+O89+O91+O93+O95+O97+O99+O102+O104</f>
        <v>0.60527311821631491</v>
      </c>
    </row>
    <row r="89" spans="1:15" ht="12.75" x14ac:dyDescent="0.2">
      <c r="A89" s="419">
        <v>2</v>
      </c>
      <c r="B89" s="420">
        <v>2</v>
      </c>
      <c r="C89" s="420">
        <v>1</v>
      </c>
      <c r="D89" s="420">
        <v>1</v>
      </c>
      <c r="E89" s="421"/>
      <c r="F89" s="3" t="s">
        <v>106</v>
      </c>
      <c r="G89" s="422">
        <f t="shared" ref="G89:O89" si="32">G90</f>
        <v>0</v>
      </c>
      <c r="H89" s="422">
        <f t="shared" si="32"/>
        <v>0</v>
      </c>
      <c r="I89" s="422">
        <f t="shared" si="32"/>
        <v>0</v>
      </c>
      <c r="J89" s="422">
        <f t="shared" si="32"/>
        <v>0</v>
      </c>
      <c r="K89" s="422">
        <f t="shared" si="32"/>
        <v>0</v>
      </c>
      <c r="L89" s="422">
        <f t="shared" si="32"/>
        <v>0</v>
      </c>
      <c r="M89" s="422">
        <f t="shared" si="32"/>
        <v>0</v>
      </c>
      <c r="N89" s="422">
        <f t="shared" si="32"/>
        <v>0</v>
      </c>
      <c r="O89" s="423">
        <f t="shared" si="32"/>
        <v>0</v>
      </c>
    </row>
    <row r="90" spans="1:15" ht="12.75" x14ac:dyDescent="0.2">
      <c r="A90" s="446">
        <v>2</v>
      </c>
      <c r="B90" s="425">
        <v>2</v>
      </c>
      <c r="C90" s="425">
        <v>1</v>
      </c>
      <c r="D90" s="425">
        <v>1</v>
      </c>
      <c r="E90" s="426" t="s">
        <v>296</v>
      </c>
      <c r="F90" s="6" t="s">
        <v>106</v>
      </c>
      <c r="G90" s="432"/>
      <c r="H90" s="432"/>
      <c r="I90" s="432"/>
      <c r="J90" s="432"/>
      <c r="K90" s="432"/>
      <c r="L90" s="432"/>
      <c r="M90" s="432"/>
      <c r="N90" s="432">
        <f>SUBTOTAL(9,G90:M90)</f>
        <v>0</v>
      </c>
      <c r="O90" s="430">
        <f>IFERROR(N90/$N$18*100,"0.00")</f>
        <v>0</v>
      </c>
    </row>
    <row r="91" spans="1:15" ht="12.75" x14ac:dyDescent="0.2">
      <c r="A91" s="419">
        <v>2</v>
      </c>
      <c r="B91" s="420">
        <v>2</v>
      </c>
      <c r="C91" s="420">
        <v>1</v>
      </c>
      <c r="D91" s="420">
        <v>2</v>
      </c>
      <c r="E91" s="421"/>
      <c r="F91" s="3" t="s">
        <v>107</v>
      </c>
      <c r="G91" s="422">
        <f t="shared" ref="G91:O91" si="33">G92</f>
        <v>0</v>
      </c>
      <c r="H91" s="422">
        <f t="shared" si="33"/>
        <v>0</v>
      </c>
      <c r="I91" s="422">
        <f t="shared" si="33"/>
        <v>0</v>
      </c>
      <c r="J91" s="422">
        <f t="shared" si="33"/>
        <v>0</v>
      </c>
      <c r="K91" s="422">
        <f t="shared" si="33"/>
        <v>0</v>
      </c>
      <c r="L91" s="422">
        <f t="shared" si="33"/>
        <v>0</v>
      </c>
      <c r="M91" s="422">
        <f t="shared" si="33"/>
        <v>0</v>
      </c>
      <c r="N91" s="422">
        <f t="shared" si="33"/>
        <v>0</v>
      </c>
      <c r="O91" s="423">
        <f t="shared" si="33"/>
        <v>0</v>
      </c>
    </row>
    <row r="92" spans="1:15" ht="12.75" x14ac:dyDescent="0.2">
      <c r="A92" s="446">
        <v>2</v>
      </c>
      <c r="B92" s="425">
        <v>2</v>
      </c>
      <c r="C92" s="425">
        <v>1</v>
      </c>
      <c r="D92" s="425">
        <v>2</v>
      </c>
      <c r="E92" s="426" t="s">
        <v>296</v>
      </c>
      <c r="F92" s="6" t="s">
        <v>107</v>
      </c>
      <c r="G92" s="432"/>
      <c r="H92" s="432"/>
      <c r="I92" s="432"/>
      <c r="J92" s="432"/>
      <c r="K92" s="432"/>
      <c r="L92" s="432"/>
      <c r="M92" s="432"/>
      <c r="N92" s="432">
        <f>SUBTOTAL(9,G92:M92)</f>
        <v>0</v>
      </c>
      <c r="O92" s="430">
        <f>IFERROR(N92/$N$18*100,"0.00")</f>
        <v>0</v>
      </c>
    </row>
    <row r="93" spans="1:15" ht="12.75" x14ac:dyDescent="0.2">
      <c r="A93" s="419">
        <v>2</v>
      </c>
      <c r="B93" s="420">
        <v>2</v>
      </c>
      <c r="C93" s="420">
        <v>1</v>
      </c>
      <c r="D93" s="420">
        <v>3</v>
      </c>
      <c r="E93" s="421"/>
      <c r="F93" s="3" t="s">
        <v>108</v>
      </c>
      <c r="G93" s="422">
        <f t="shared" ref="G93:O93" si="34">G94</f>
        <v>0</v>
      </c>
      <c r="H93" s="422">
        <f t="shared" si="34"/>
        <v>0</v>
      </c>
      <c r="I93" s="422">
        <f t="shared" si="34"/>
        <v>0</v>
      </c>
      <c r="J93" s="422">
        <f t="shared" si="34"/>
        <v>0</v>
      </c>
      <c r="K93" s="422">
        <f t="shared" si="34"/>
        <v>0</v>
      </c>
      <c r="L93" s="422">
        <f t="shared" si="34"/>
        <v>0</v>
      </c>
      <c r="M93" s="422">
        <f t="shared" si="34"/>
        <v>887088.6</v>
      </c>
      <c r="N93" s="422">
        <f t="shared" si="34"/>
        <v>887088.6</v>
      </c>
      <c r="O93" s="423">
        <f t="shared" si="34"/>
        <v>0.1078352327141158</v>
      </c>
    </row>
    <row r="94" spans="1:15" ht="12.75" x14ac:dyDescent="0.2">
      <c r="A94" s="424">
        <v>2</v>
      </c>
      <c r="B94" s="425">
        <v>2</v>
      </c>
      <c r="C94" s="425">
        <v>1</v>
      </c>
      <c r="D94" s="425">
        <v>3</v>
      </c>
      <c r="E94" s="426" t="s">
        <v>296</v>
      </c>
      <c r="F94" s="4" t="s">
        <v>108</v>
      </c>
      <c r="G94" s="432"/>
      <c r="H94" s="432"/>
      <c r="I94" s="432"/>
      <c r="J94" s="432"/>
      <c r="K94" s="432"/>
      <c r="L94" s="432"/>
      <c r="M94" s="433">
        <v>887088.6</v>
      </c>
      <c r="N94" s="432">
        <f>SUBTOTAL(9,G94:M94)</f>
        <v>887088.6</v>
      </c>
      <c r="O94" s="430">
        <f>IFERROR(N94/$N$18*100,"0.00")</f>
        <v>0.1078352327141158</v>
      </c>
    </row>
    <row r="95" spans="1:15" ht="12.75" x14ac:dyDescent="0.2">
      <c r="A95" s="419">
        <v>2</v>
      </c>
      <c r="B95" s="420">
        <v>2</v>
      </c>
      <c r="C95" s="420">
        <v>1</v>
      </c>
      <c r="D95" s="420">
        <v>4</v>
      </c>
      <c r="E95" s="421"/>
      <c r="F95" s="3" t="s">
        <v>109</v>
      </c>
      <c r="G95" s="422">
        <f t="shared" ref="G95:O95" si="35">G96</f>
        <v>0</v>
      </c>
      <c r="H95" s="422">
        <f t="shared" si="35"/>
        <v>0</v>
      </c>
      <c r="I95" s="422">
        <f t="shared" si="35"/>
        <v>0</v>
      </c>
      <c r="J95" s="422">
        <f t="shared" si="35"/>
        <v>0</v>
      </c>
      <c r="K95" s="422">
        <f t="shared" si="35"/>
        <v>0</v>
      </c>
      <c r="L95" s="422">
        <f t="shared" si="35"/>
        <v>0</v>
      </c>
      <c r="M95" s="422">
        <f t="shared" si="35"/>
        <v>0</v>
      </c>
      <c r="N95" s="422">
        <f t="shared" si="35"/>
        <v>0</v>
      </c>
      <c r="O95" s="423">
        <f t="shared" si="35"/>
        <v>0</v>
      </c>
    </row>
    <row r="96" spans="1:15" ht="12.75" x14ac:dyDescent="0.2">
      <c r="A96" s="446">
        <v>2</v>
      </c>
      <c r="B96" s="425">
        <v>2</v>
      </c>
      <c r="C96" s="425">
        <v>1</v>
      </c>
      <c r="D96" s="425">
        <v>4</v>
      </c>
      <c r="E96" s="426" t="s">
        <v>296</v>
      </c>
      <c r="F96" s="6" t="s">
        <v>109</v>
      </c>
      <c r="G96" s="432"/>
      <c r="H96" s="432"/>
      <c r="I96" s="432"/>
      <c r="J96" s="432"/>
      <c r="K96" s="432"/>
      <c r="L96" s="432"/>
      <c r="M96" s="432"/>
      <c r="N96" s="432">
        <f>SUBTOTAL(9,G96:M96)</f>
        <v>0</v>
      </c>
      <c r="O96" s="430">
        <f>IFERROR(N96/$N$18*100,"0.00")</f>
        <v>0</v>
      </c>
    </row>
    <row r="97" spans="1:15" ht="12.75" x14ac:dyDescent="0.2">
      <c r="A97" s="419">
        <v>2</v>
      </c>
      <c r="B97" s="420">
        <v>2</v>
      </c>
      <c r="C97" s="420">
        <v>1</v>
      </c>
      <c r="D97" s="420">
        <v>5</v>
      </c>
      <c r="E97" s="421"/>
      <c r="F97" s="3" t="s">
        <v>110</v>
      </c>
      <c r="G97" s="422">
        <f t="shared" ref="G97:O97" si="36">G98</f>
        <v>0</v>
      </c>
      <c r="H97" s="422">
        <f t="shared" si="36"/>
        <v>0</v>
      </c>
      <c r="I97" s="422">
        <f t="shared" si="36"/>
        <v>0</v>
      </c>
      <c r="J97" s="422">
        <f t="shared" si="36"/>
        <v>0</v>
      </c>
      <c r="K97" s="422">
        <f t="shared" si="36"/>
        <v>0</v>
      </c>
      <c r="L97" s="422">
        <f t="shared" si="36"/>
        <v>0</v>
      </c>
      <c r="M97" s="422">
        <f t="shared" si="36"/>
        <v>356226</v>
      </c>
      <c r="N97" s="422">
        <f t="shared" si="36"/>
        <v>356226</v>
      </c>
      <c r="O97" s="423">
        <f t="shared" si="36"/>
        <v>4.3303130723152811E-2</v>
      </c>
    </row>
    <row r="98" spans="1:15" ht="12.75" x14ac:dyDescent="0.2">
      <c r="A98" s="446">
        <v>2</v>
      </c>
      <c r="B98" s="425">
        <v>2</v>
      </c>
      <c r="C98" s="425">
        <v>1</v>
      </c>
      <c r="D98" s="425">
        <v>5</v>
      </c>
      <c r="E98" s="426" t="s">
        <v>296</v>
      </c>
      <c r="F98" s="6" t="s">
        <v>110</v>
      </c>
      <c r="G98" s="432"/>
      <c r="H98" s="432"/>
      <c r="I98" s="432"/>
      <c r="J98" s="432"/>
      <c r="K98" s="432"/>
      <c r="L98" s="432"/>
      <c r="M98" s="433">
        <v>356226</v>
      </c>
      <c r="N98" s="432">
        <f>SUBTOTAL(9,G98:M98)</f>
        <v>356226</v>
      </c>
      <c r="O98" s="430">
        <f>IFERROR(N98/$N$18*100,"0.00")</f>
        <v>4.3303130723152811E-2</v>
      </c>
    </row>
    <row r="99" spans="1:15" ht="12.75" x14ac:dyDescent="0.2">
      <c r="A99" s="419">
        <v>2</v>
      </c>
      <c r="B99" s="420">
        <v>2</v>
      </c>
      <c r="C99" s="420">
        <v>1</v>
      </c>
      <c r="D99" s="420">
        <v>6</v>
      </c>
      <c r="E99" s="421"/>
      <c r="F99" s="3" t="s">
        <v>19</v>
      </c>
      <c r="G99" s="422">
        <f t="shared" ref="G99:N99" si="37">G100+G101</f>
        <v>0</v>
      </c>
      <c r="H99" s="422">
        <f t="shared" si="37"/>
        <v>0</v>
      </c>
      <c r="I99" s="422">
        <f t="shared" si="37"/>
        <v>0</v>
      </c>
      <c r="J99" s="422">
        <f t="shared" si="37"/>
        <v>0</v>
      </c>
      <c r="K99" s="422">
        <f t="shared" si="37"/>
        <v>0</v>
      </c>
      <c r="L99" s="422">
        <f t="shared" si="37"/>
        <v>0</v>
      </c>
      <c r="M99" s="422">
        <f t="shared" si="37"/>
        <v>3600000</v>
      </c>
      <c r="N99" s="422">
        <f t="shared" si="37"/>
        <v>3600000</v>
      </c>
      <c r="O99" s="423">
        <f>O100+O101</f>
        <v>0.43761901322011898</v>
      </c>
    </row>
    <row r="100" spans="1:15" ht="12.75" x14ac:dyDescent="0.2">
      <c r="A100" s="446">
        <v>2</v>
      </c>
      <c r="B100" s="425">
        <v>2</v>
      </c>
      <c r="C100" s="425">
        <v>1</v>
      </c>
      <c r="D100" s="425">
        <v>6</v>
      </c>
      <c r="E100" s="426" t="s">
        <v>296</v>
      </c>
      <c r="F100" s="6" t="s">
        <v>111</v>
      </c>
      <c r="G100" s="422"/>
      <c r="H100" s="422"/>
      <c r="I100" s="422"/>
      <c r="J100" s="422"/>
      <c r="K100" s="422"/>
      <c r="L100" s="422"/>
      <c r="M100" s="433">
        <v>3600000</v>
      </c>
      <c r="N100" s="432">
        <f>SUBTOTAL(9,G100:M100)</f>
        <v>3600000</v>
      </c>
      <c r="O100" s="430">
        <f>IFERROR(N100/$N$18*100,"0.00")</f>
        <v>0.43761901322011898</v>
      </c>
    </row>
    <row r="101" spans="1:15" ht="12.75" x14ac:dyDescent="0.2">
      <c r="A101" s="446">
        <v>2</v>
      </c>
      <c r="B101" s="425">
        <v>2</v>
      </c>
      <c r="C101" s="425">
        <v>1</v>
      </c>
      <c r="D101" s="425">
        <v>6</v>
      </c>
      <c r="E101" s="426" t="s">
        <v>297</v>
      </c>
      <c r="F101" s="6" t="s">
        <v>112</v>
      </c>
      <c r="G101" s="422"/>
      <c r="H101" s="422"/>
      <c r="I101" s="422"/>
      <c r="J101" s="422"/>
      <c r="K101" s="422"/>
      <c r="L101" s="422"/>
      <c r="M101" s="422"/>
      <c r="N101" s="432">
        <f>SUBTOTAL(9,G101:M101)</f>
        <v>0</v>
      </c>
      <c r="O101" s="430">
        <f>IFERROR(N101/$N$18*100,"0.00")</f>
        <v>0</v>
      </c>
    </row>
    <row r="102" spans="1:15" ht="12.75" x14ac:dyDescent="0.2">
      <c r="A102" s="419">
        <v>2</v>
      </c>
      <c r="B102" s="420">
        <v>2</v>
      </c>
      <c r="C102" s="420">
        <v>1</v>
      </c>
      <c r="D102" s="420">
        <v>7</v>
      </c>
      <c r="E102" s="421"/>
      <c r="F102" s="3" t="s">
        <v>20</v>
      </c>
      <c r="G102" s="422">
        <f t="shared" ref="G102:O102" si="38">G103</f>
        <v>0</v>
      </c>
      <c r="H102" s="422">
        <f t="shared" si="38"/>
        <v>0</v>
      </c>
      <c r="I102" s="422">
        <f t="shared" si="38"/>
        <v>0</v>
      </c>
      <c r="J102" s="422">
        <f t="shared" si="38"/>
        <v>0</v>
      </c>
      <c r="K102" s="422">
        <f t="shared" si="38"/>
        <v>0</v>
      </c>
      <c r="L102" s="422">
        <f t="shared" si="38"/>
        <v>0</v>
      </c>
      <c r="M102" s="422">
        <f t="shared" si="38"/>
        <v>96876</v>
      </c>
      <c r="N102" s="422">
        <f t="shared" si="38"/>
        <v>96876</v>
      </c>
      <c r="O102" s="423">
        <f t="shared" si="38"/>
        <v>1.1776327645753402E-2</v>
      </c>
    </row>
    <row r="103" spans="1:15" ht="12.75" x14ac:dyDescent="0.2">
      <c r="A103" s="446">
        <v>2</v>
      </c>
      <c r="B103" s="425">
        <v>2</v>
      </c>
      <c r="C103" s="425">
        <v>1</v>
      </c>
      <c r="D103" s="425">
        <v>7</v>
      </c>
      <c r="E103" s="426" t="s">
        <v>296</v>
      </c>
      <c r="F103" s="6" t="s">
        <v>20</v>
      </c>
      <c r="G103" s="432"/>
      <c r="H103" s="432"/>
      <c r="I103" s="432"/>
      <c r="J103" s="432"/>
      <c r="K103" s="432"/>
      <c r="L103" s="432"/>
      <c r="M103" s="433">
        <v>96876</v>
      </c>
      <c r="N103" s="432">
        <f>SUBTOTAL(9,G103:M103)</f>
        <v>96876</v>
      </c>
      <c r="O103" s="430">
        <f>IFERROR(N103/$N$18*100,"0.00")</f>
        <v>1.1776327645753402E-2</v>
      </c>
    </row>
    <row r="104" spans="1:15" ht="12.75" x14ac:dyDescent="0.2">
      <c r="A104" s="419">
        <v>2</v>
      </c>
      <c r="B104" s="420">
        <v>2</v>
      </c>
      <c r="C104" s="420">
        <v>1</v>
      </c>
      <c r="D104" s="420">
        <v>8</v>
      </c>
      <c r="E104" s="421"/>
      <c r="F104" s="3" t="s">
        <v>113</v>
      </c>
      <c r="G104" s="422">
        <f t="shared" ref="G104:O104" si="39">G105</f>
        <v>0</v>
      </c>
      <c r="H104" s="422">
        <f t="shared" si="39"/>
        <v>0</v>
      </c>
      <c r="I104" s="422">
        <f t="shared" si="39"/>
        <v>0</v>
      </c>
      <c r="J104" s="422">
        <f t="shared" si="39"/>
        <v>0</v>
      </c>
      <c r="K104" s="422">
        <f t="shared" si="39"/>
        <v>0</v>
      </c>
      <c r="L104" s="422">
        <f t="shared" si="39"/>
        <v>0</v>
      </c>
      <c r="M104" s="422">
        <f t="shared" si="39"/>
        <v>38988</v>
      </c>
      <c r="N104" s="422">
        <f t="shared" si="39"/>
        <v>38988</v>
      </c>
      <c r="O104" s="423">
        <f t="shared" si="39"/>
        <v>4.7394139131738885E-3</v>
      </c>
    </row>
    <row r="105" spans="1:15" ht="12.75" x14ac:dyDescent="0.2">
      <c r="A105" s="424">
        <v>2</v>
      </c>
      <c r="B105" s="425">
        <v>2</v>
      </c>
      <c r="C105" s="425">
        <v>1</v>
      </c>
      <c r="D105" s="425">
        <v>8</v>
      </c>
      <c r="E105" s="426" t="s">
        <v>296</v>
      </c>
      <c r="F105" s="4" t="s">
        <v>113</v>
      </c>
      <c r="G105" s="432"/>
      <c r="H105" s="432"/>
      <c r="I105" s="432"/>
      <c r="J105" s="432"/>
      <c r="K105" s="432"/>
      <c r="L105" s="432"/>
      <c r="M105" s="433">
        <v>38988</v>
      </c>
      <c r="N105" s="432">
        <f>SUBTOTAL(9,G105:M105)</f>
        <v>38988</v>
      </c>
      <c r="O105" s="430">
        <f>IFERROR(N105/$N$18*100,"0.00")</f>
        <v>4.7394139131738885E-3</v>
      </c>
    </row>
    <row r="106" spans="1:15" ht="12.75" x14ac:dyDescent="0.2">
      <c r="A106" s="414">
        <v>2</v>
      </c>
      <c r="B106" s="415">
        <v>2</v>
      </c>
      <c r="C106" s="415">
        <v>2</v>
      </c>
      <c r="D106" s="415"/>
      <c r="E106" s="416"/>
      <c r="F106" s="10" t="s">
        <v>353</v>
      </c>
      <c r="G106" s="417">
        <f t="shared" ref="G106:N106" si="40">+G107+G109</f>
        <v>0</v>
      </c>
      <c r="H106" s="417">
        <f t="shared" si="40"/>
        <v>0</v>
      </c>
      <c r="I106" s="417">
        <f t="shared" si="40"/>
        <v>0</v>
      </c>
      <c r="J106" s="417">
        <f t="shared" si="40"/>
        <v>0</v>
      </c>
      <c r="K106" s="417">
        <f t="shared" si="40"/>
        <v>0</v>
      </c>
      <c r="L106" s="417">
        <f t="shared" si="40"/>
        <v>0</v>
      </c>
      <c r="M106" s="417">
        <f t="shared" si="40"/>
        <v>0</v>
      </c>
      <c r="N106" s="417">
        <f t="shared" si="40"/>
        <v>0</v>
      </c>
      <c r="O106" s="418">
        <f>+O107+O109</f>
        <v>0</v>
      </c>
    </row>
    <row r="107" spans="1:15" ht="12.75" x14ac:dyDescent="0.2">
      <c r="A107" s="419">
        <v>2</v>
      </c>
      <c r="B107" s="420">
        <v>2</v>
      </c>
      <c r="C107" s="420">
        <v>2</v>
      </c>
      <c r="D107" s="420">
        <v>1</v>
      </c>
      <c r="E107" s="421"/>
      <c r="F107" s="3" t="s">
        <v>114</v>
      </c>
      <c r="G107" s="422">
        <f t="shared" ref="G107:O107" si="41">G108</f>
        <v>0</v>
      </c>
      <c r="H107" s="422">
        <f t="shared" si="41"/>
        <v>0</v>
      </c>
      <c r="I107" s="422">
        <f t="shared" si="41"/>
        <v>0</v>
      </c>
      <c r="J107" s="422">
        <f t="shared" si="41"/>
        <v>0</v>
      </c>
      <c r="K107" s="422">
        <f t="shared" si="41"/>
        <v>0</v>
      </c>
      <c r="L107" s="422">
        <f t="shared" si="41"/>
        <v>0</v>
      </c>
      <c r="M107" s="422">
        <f t="shared" si="41"/>
        <v>0</v>
      </c>
      <c r="N107" s="422">
        <f t="shared" si="41"/>
        <v>0</v>
      </c>
      <c r="O107" s="423">
        <f t="shared" si="41"/>
        <v>0</v>
      </c>
    </row>
    <row r="108" spans="1:15" ht="12.75" x14ac:dyDescent="0.2">
      <c r="A108" s="424">
        <v>2</v>
      </c>
      <c r="B108" s="425">
        <v>2</v>
      </c>
      <c r="C108" s="425">
        <v>2</v>
      </c>
      <c r="D108" s="425">
        <v>1</v>
      </c>
      <c r="E108" s="426" t="s">
        <v>296</v>
      </c>
      <c r="F108" s="4" t="s">
        <v>114</v>
      </c>
      <c r="G108" s="432"/>
      <c r="H108" s="432"/>
      <c r="I108" s="432"/>
      <c r="J108" s="432"/>
      <c r="K108" s="432"/>
      <c r="L108" s="432"/>
      <c r="M108" s="432"/>
      <c r="N108" s="432">
        <f>SUBTOTAL(9,G108:M108)</f>
        <v>0</v>
      </c>
      <c r="O108" s="430">
        <f>IFERROR(N108/$N$18*100,"0.00")</f>
        <v>0</v>
      </c>
    </row>
    <row r="109" spans="1:15" ht="12.75" x14ac:dyDescent="0.2">
      <c r="A109" s="419">
        <v>2</v>
      </c>
      <c r="B109" s="420">
        <v>2</v>
      </c>
      <c r="C109" s="420">
        <v>2</v>
      </c>
      <c r="D109" s="420">
        <v>2</v>
      </c>
      <c r="E109" s="421"/>
      <c r="F109" s="3" t="s">
        <v>115</v>
      </c>
      <c r="G109" s="422">
        <f t="shared" ref="G109:O109" si="42">G110</f>
        <v>0</v>
      </c>
      <c r="H109" s="422">
        <f t="shared" si="42"/>
        <v>0</v>
      </c>
      <c r="I109" s="422">
        <f t="shared" si="42"/>
        <v>0</v>
      </c>
      <c r="J109" s="422">
        <f t="shared" si="42"/>
        <v>0</v>
      </c>
      <c r="K109" s="422">
        <f t="shared" si="42"/>
        <v>0</v>
      </c>
      <c r="L109" s="422">
        <f t="shared" si="42"/>
        <v>0</v>
      </c>
      <c r="M109" s="422">
        <f t="shared" si="42"/>
        <v>0</v>
      </c>
      <c r="N109" s="422">
        <f t="shared" si="42"/>
        <v>0</v>
      </c>
      <c r="O109" s="423">
        <f t="shared" si="42"/>
        <v>0</v>
      </c>
    </row>
    <row r="110" spans="1:15" ht="12.75" x14ac:dyDescent="0.2">
      <c r="A110" s="424">
        <v>2</v>
      </c>
      <c r="B110" s="425">
        <v>2</v>
      </c>
      <c r="C110" s="425">
        <v>2</v>
      </c>
      <c r="D110" s="425">
        <v>2</v>
      </c>
      <c r="E110" s="426" t="s">
        <v>296</v>
      </c>
      <c r="F110" s="4" t="s">
        <v>115</v>
      </c>
      <c r="G110" s="432"/>
      <c r="H110" s="432"/>
      <c r="I110" s="432"/>
      <c r="J110" s="432"/>
      <c r="K110" s="432"/>
      <c r="L110" s="432"/>
      <c r="M110" s="432"/>
      <c r="N110" s="432">
        <f>SUBTOTAL(9,G110:M110)</f>
        <v>0</v>
      </c>
      <c r="O110" s="430">
        <f>IFERROR(N110/$N$18*100,"0.00")</f>
        <v>0</v>
      </c>
    </row>
    <row r="111" spans="1:15" ht="12.75" x14ac:dyDescent="0.2">
      <c r="A111" s="414">
        <v>2</v>
      </c>
      <c r="B111" s="415">
        <v>2</v>
      </c>
      <c r="C111" s="415">
        <v>3</v>
      </c>
      <c r="D111" s="415"/>
      <c r="E111" s="416"/>
      <c r="F111" s="10" t="s">
        <v>21</v>
      </c>
      <c r="G111" s="417">
        <f t="shared" ref="G111:N111" si="43">+G112+G114</f>
        <v>0</v>
      </c>
      <c r="H111" s="417">
        <f t="shared" si="43"/>
        <v>0</v>
      </c>
      <c r="I111" s="417">
        <f t="shared" si="43"/>
        <v>0</v>
      </c>
      <c r="J111" s="417">
        <f t="shared" si="43"/>
        <v>0</v>
      </c>
      <c r="K111" s="417">
        <f t="shared" si="43"/>
        <v>0</v>
      </c>
      <c r="L111" s="417">
        <f t="shared" si="43"/>
        <v>0</v>
      </c>
      <c r="M111" s="417">
        <f t="shared" si="43"/>
        <v>0</v>
      </c>
      <c r="N111" s="417">
        <f t="shared" si="43"/>
        <v>0</v>
      </c>
      <c r="O111" s="418">
        <f>+O112+O114</f>
        <v>0</v>
      </c>
    </row>
    <row r="112" spans="1:15" ht="12.75" x14ac:dyDescent="0.2">
      <c r="A112" s="419">
        <v>2</v>
      </c>
      <c r="B112" s="420">
        <v>2</v>
      </c>
      <c r="C112" s="420">
        <v>3</v>
      </c>
      <c r="D112" s="420">
        <v>1</v>
      </c>
      <c r="E112" s="421"/>
      <c r="F112" s="3" t="s">
        <v>116</v>
      </c>
      <c r="G112" s="422">
        <f t="shared" ref="G112:O112" si="44">G113</f>
        <v>0</v>
      </c>
      <c r="H112" s="422">
        <f t="shared" si="44"/>
        <v>0</v>
      </c>
      <c r="I112" s="422">
        <f t="shared" si="44"/>
        <v>0</v>
      </c>
      <c r="J112" s="422">
        <f t="shared" si="44"/>
        <v>0</v>
      </c>
      <c r="K112" s="422">
        <f t="shared" si="44"/>
        <v>0</v>
      </c>
      <c r="L112" s="422">
        <f t="shared" si="44"/>
        <v>0</v>
      </c>
      <c r="M112" s="422">
        <f t="shared" si="44"/>
        <v>0</v>
      </c>
      <c r="N112" s="422">
        <f t="shared" si="44"/>
        <v>0</v>
      </c>
      <c r="O112" s="423">
        <f t="shared" si="44"/>
        <v>0</v>
      </c>
    </row>
    <row r="113" spans="1:15" ht="12.75" x14ac:dyDescent="0.2">
      <c r="A113" s="424">
        <v>2</v>
      </c>
      <c r="B113" s="425">
        <v>2</v>
      </c>
      <c r="C113" s="425">
        <v>3</v>
      </c>
      <c r="D113" s="425">
        <v>1</v>
      </c>
      <c r="E113" s="426" t="s">
        <v>296</v>
      </c>
      <c r="F113" s="4" t="s">
        <v>116</v>
      </c>
      <c r="G113" s="432"/>
      <c r="H113" s="432"/>
      <c r="I113" s="432"/>
      <c r="J113" s="432"/>
      <c r="K113" s="432"/>
      <c r="L113" s="432"/>
      <c r="M113" s="432"/>
      <c r="N113" s="432">
        <f>SUBTOTAL(9,G113:M113)</f>
        <v>0</v>
      </c>
      <c r="O113" s="430">
        <f>IFERROR(N113/$N$18*100,"0.00")</f>
        <v>0</v>
      </c>
    </row>
    <row r="114" spans="1:15" ht="12.75" x14ac:dyDescent="0.2">
      <c r="A114" s="419">
        <v>2</v>
      </c>
      <c r="B114" s="420">
        <v>2</v>
      </c>
      <c r="C114" s="420">
        <v>3</v>
      </c>
      <c r="D114" s="420">
        <v>2</v>
      </c>
      <c r="E114" s="421"/>
      <c r="F114" s="3" t="s">
        <v>117</v>
      </c>
      <c r="G114" s="422">
        <f t="shared" ref="G114:O114" si="45">G115</f>
        <v>0</v>
      </c>
      <c r="H114" s="422">
        <f t="shared" si="45"/>
        <v>0</v>
      </c>
      <c r="I114" s="422">
        <f t="shared" si="45"/>
        <v>0</v>
      </c>
      <c r="J114" s="422">
        <f t="shared" si="45"/>
        <v>0</v>
      </c>
      <c r="K114" s="422">
        <f t="shared" si="45"/>
        <v>0</v>
      </c>
      <c r="L114" s="422">
        <f t="shared" si="45"/>
        <v>0</v>
      </c>
      <c r="M114" s="422">
        <f t="shared" si="45"/>
        <v>0</v>
      </c>
      <c r="N114" s="422">
        <f t="shared" si="45"/>
        <v>0</v>
      </c>
      <c r="O114" s="423">
        <f t="shared" si="45"/>
        <v>0</v>
      </c>
    </row>
    <row r="115" spans="1:15" ht="12.75" x14ac:dyDescent="0.2">
      <c r="A115" s="446">
        <v>2</v>
      </c>
      <c r="B115" s="425">
        <v>2</v>
      </c>
      <c r="C115" s="425">
        <v>3</v>
      </c>
      <c r="D115" s="425">
        <v>2</v>
      </c>
      <c r="E115" s="426" t="s">
        <v>296</v>
      </c>
      <c r="F115" s="6" t="s">
        <v>117</v>
      </c>
      <c r="G115" s="432"/>
      <c r="H115" s="432"/>
      <c r="I115" s="432"/>
      <c r="J115" s="432"/>
      <c r="K115" s="432"/>
      <c r="L115" s="432"/>
      <c r="M115" s="432"/>
      <c r="N115" s="432">
        <f>SUBTOTAL(9,G115:M115)</f>
        <v>0</v>
      </c>
      <c r="O115" s="430">
        <f>IFERROR(N115/$N$18*100,"0.00")</f>
        <v>0</v>
      </c>
    </row>
    <row r="116" spans="1:15" ht="12.75" x14ac:dyDescent="0.2">
      <c r="A116" s="414">
        <v>2</v>
      </c>
      <c r="B116" s="415">
        <v>2</v>
      </c>
      <c r="C116" s="415">
        <v>4</v>
      </c>
      <c r="D116" s="415"/>
      <c r="E116" s="416"/>
      <c r="F116" s="10" t="s">
        <v>118</v>
      </c>
      <c r="G116" s="417">
        <f t="shared" ref="G116:N116" si="46">+G117+G119+G121+G123</f>
        <v>1036.8</v>
      </c>
      <c r="H116" s="417">
        <f t="shared" si="46"/>
        <v>59127.6</v>
      </c>
      <c r="I116" s="417">
        <f t="shared" si="46"/>
        <v>534108.96</v>
      </c>
      <c r="J116" s="417">
        <f t="shared" si="46"/>
        <v>3336</v>
      </c>
      <c r="K116" s="417">
        <f t="shared" si="46"/>
        <v>6233.6</v>
      </c>
      <c r="L116" s="417">
        <f t="shared" si="46"/>
        <v>1000</v>
      </c>
      <c r="M116" s="417">
        <f t="shared" si="46"/>
        <v>53167.199999999997</v>
      </c>
      <c r="N116" s="417">
        <f t="shared" si="46"/>
        <v>658010.15999999992</v>
      </c>
      <c r="O116" s="418">
        <f>+O117+O119+O121+O123</f>
        <v>7.9988265807781261E-2</v>
      </c>
    </row>
    <row r="117" spans="1:15" ht="12.75" x14ac:dyDescent="0.2">
      <c r="A117" s="419">
        <v>2</v>
      </c>
      <c r="B117" s="420">
        <v>2</v>
      </c>
      <c r="C117" s="420">
        <v>4</v>
      </c>
      <c r="D117" s="420">
        <v>1</v>
      </c>
      <c r="E117" s="421"/>
      <c r="F117" s="420" t="s">
        <v>22</v>
      </c>
      <c r="G117" s="422">
        <f t="shared" ref="G117:O117" si="47">G118</f>
        <v>0</v>
      </c>
      <c r="H117" s="422">
        <f t="shared" si="47"/>
        <v>0</v>
      </c>
      <c r="I117" s="422">
        <f t="shared" si="47"/>
        <v>0</v>
      </c>
      <c r="J117" s="422">
        <f t="shared" si="47"/>
        <v>3000</v>
      </c>
      <c r="K117" s="422">
        <f t="shared" si="47"/>
        <v>2000</v>
      </c>
      <c r="L117" s="422">
        <f t="shared" si="47"/>
        <v>1000</v>
      </c>
      <c r="M117" s="422">
        <f t="shared" si="47"/>
        <v>53100</v>
      </c>
      <c r="N117" s="422">
        <f t="shared" si="47"/>
        <v>59100</v>
      </c>
      <c r="O117" s="423">
        <f t="shared" si="47"/>
        <v>7.1842454670302865E-3</v>
      </c>
    </row>
    <row r="118" spans="1:15" ht="12.75" x14ac:dyDescent="0.2">
      <c r="A118" s="424">
        <v>2</v>
      </c>
      <c r="B118" s="425">
        <v>2</v>
      </c>
      <c r="C118" s="425">
        <v>4</v>
      </c>
      <c r="D118" s="425">
        <v>1</v>
      </c>
      <c r="E118" s="426" t="s">
        <v>296</v>
      </c>
      <c r="F118" s="4" t="s">
        <v>22</v>
      </c>
      <c r="G118" s="432"/>
      <c r="H118" s="432"/>
      <c r="I118" s="432"/>
      <c r="J118" s="432">
        <v>3000</v>
      </c>
      <c r="K118" s="432">
        <v>2000</v>
      </c>
      <c r="L118" s="432">
        <v>1000</v>
      </c>
      <c r="M118" s="432">
        <f>41280+11820</f>
        <v>53100</v>
      </c>
      <c r="N118" s="432">
        <f>SUBTOTAL(9,G118:M118)</f>
        <v>59100</v>
      </c>
      <c r="O118" s="430">
        <f>IFERROR(N118/$N$18*100,"0.00")</f>
        <v>7.1842454670302865E-3</v>
      </c>
    </row>
    <row r="119" spans="1:15" ht="12.75" x14ac:dyDescent="0.2">
      <c r="A119" s="419">
        <v>2</v>
      </c>
      <c r="B119" s="420">
        <v>2</v>
      </c>
      <c r="C119" s="420">
        <v>4</v>
      </c>
      <c r="D119" s="420">
        <v>2</v>
      </c>
      <c r="E119" s="421"/>
      <c r="F119" s="420" t="s">
        <v>23</v>
      </c>
      <c r="G119" s="422">
        <f t="shared" ref="G119:O119" si="48">G120</f>
        <v>1036.8</v>
      </c>
      <c r="H119" s="422">
        <f t="shared" si="48"/>
        <v>59127.6</v>
      </c>
      <c r="I119" s="422">
        <f t="shared" si="48"/>
        <v>534108.96</v>
      </c>
      <c r="J119" s="422">
        <f t="shared" si="48"/>
        <v>336</v>
      </c>
      <c r="K119" s="422">
        <f t="shared" si="48"/>
        <v>4233.6000000000004</v>
      </c>
      <c r="L119" s="422">
        <f t="shared" si="48"/>
        <v>0</v>
      </c>
      <c r="M119" s="422">
        <f t="shared" si="48"/>
        <v>67.2</v>
      </c>
      <c r="N119" s="422">
        <f t="shared" si="48"/>
        <v>598910.15999999992</v>
      </c>
      <c r="O119" s="423">
        <f t="shared" si="48"/>
        <v>7.280402034075098E-2</v>
      </c>
    </row>
    <row r="120" spans="1:15" ht="12.75" x14ac:dyDescent="0.2">
      <c r="A120" s="446">
        <v>2</v>
      </c>
      <c r="B120" s="425">
        <v>2</v>
      </c>
      <c r="C120" s="425">
        <v>4</v>
      </c>
      <c r="D120" s="425">
        <v>2</v>
      </c>
      <c r="E120" s="426" t="s">
        <v>296</v>
      </c>
      <c r="F120" s="6" t="s">
        <v>23</v>
      </c>
      <c r="G120" s="433">
        <v>1036.8</v>
      </c>
      <c r="H120" s="433">
        <f>45087.6+14040</f>
        <v>59127.6</v>
      </c>
      <c r="I120" s="433">
        <f>407748.96+126360</f>
        <v>534108.96</v>
      </c>
      <c r="J120" s="433">
        <v>336</v>
      </c>
      <c r="K120" s="433">
        <v>4233.6000000000004</v>
      </c>
      <c r="L120" s="433">
        <v>0</v>
      </c>
      <c r="M120" s="433">
        <v>67.2</v>
      </c>
      <c r="N120" s="432">
        <f>SUBTOTAL(9,G120:M120)</f>
        <v>598910.15999999992</v>
      </c>
      <c r="O120" s="430">
        <f>IFERROR(N120/$N$18*100,"0.00")</f>
        <v>7.280402034075098E-2</v>
      </c>
    </row>
    <row r="121" spans="1:15" ht="12.75" x14ac:dyDescent="0.2">
      <c r="A121" s="419">
        <v>2</v>
      </c>
      <c r="B121" s="420">
        <v>2</v>
      </c>
      <c r="C121" s="420">
        <v>4</v>
      </c>
      <c r="D121" s="420">
        <v>3</v>
      </c>
      <c r="E121" s="421"/>
      <c r="F121" s="420" t="s">
        <v>38</v>
      </c>
      <c r="G121" s="422">
        <f t="shared" ref="G121:O121" si="49">G122</f>
        <v>0</v>
      </c>
      <c r="H121" s="422">
        <f t="shared" si="49"/>
        <v>0</v>
      </c>
      <c r="I121" s="422">
        <f t="shared" si="49"/>
        <v>0</v>
      </c>
      <c r="J121" s="422">
        <f t="shared" si="49"/>
        <v>0</v>
      </c>
      <c r="K121" s="422">
        <f t="shared" si="49"/>
        <v>0</v>
      </c>
      <c r="L121" s="422">
        <f t="shared" si="49"/>
        <v>0</v>
      </c>
      <c r="M121" s="422">
        <f t="shared" si="49"/>
        <v>0</v>
      </c>
      <c r="N121" s="422">
        <f t="shared" si="49"/>
        <v>0</v>
      </c>
      <c r="O121" s="423">
        <f t="shared" si="49"/>
        <v>0</v>
      </c>
    </row>
    <row r="122" spans="1:15" ht="12.75" x14ac:dyDescent="0.2">
      <c r="A122" s="446">
        <v>2</v>
      </c>
      <c r="B122" s="425">
        <v>2</v>
      </c>
      <c r="C122" s="425">
        <v>4</v>
      </c>
      <c r="D122" s="425">
        <v>3</v>
      </c>
      <c r="E122" s="426" t="s">
        <v>296</v>
      </c>
      <c r="F122" s="6" t="s">
        <v>38</v>
      </c>
      <c r="G122" s="432"/>
      <c r="H122" s="432"/>
      <c r="I122" s="432"/>
      <c r="J122" s="432"/>
      <c r="K122" s="432"/>
      <c r="L122" s="432"/>
      <c r="M122" s="432"/>
      <c r="N122" s="432">
        <f>SUBTOTAL(9,G122:M122)</f>
        <v>0</v>
      </c>
      <c r="O122" s="430">
        <f>IFERROR(N122/$N$18*100,"0.00")</f>
        <v>0</v>
      </c>
    </row>
    <row r="123" spans="1:15" ht="12.75" x14ac:dyDescent="0.2">
      <c r="A123" s="419">
        <v>2</v>
      </c>
      <c r="B123" s="420">
        <v>2</v>
      </c>
      <c r="C123" s="420">
        <v>4</v>
      </c>
      <c r="D123" s="420">
        <v>4</v>
      </c>
      <c r="E123" s="421"/>
      <c r="F123" s="420" t="s">
        <v>119</v>
      </c>
      <c r="G123" s="422">
        <f t="shared" ref="G123:O123" si="50">G124</f>
        <v>0</v>
      </c>
      <c r="H123" s="422">
        <f t="shared" si="50"/>
        <v>0</v>
      </c>
      <c r="I123" s="422">
        <f t="shared" si="50"/>
        <v>0</v>
      </c>
      <c r="J123" s="422">
        <f t="shared" si="50"/>
        <v>0</v>
      </c>
      <c r="K123" s="422">
        <f t="shared" si="50"/>
        <v>0</v>
      </c>
      <c r="L123" s="422">
        <f t="shared" si="50"/>
        <v>0</v>
      </c>
      <c r="M123" s="422">
        <f t="shared" si="50"/>
        <v>0</v>
      </c>
      <c r="N123" s="422">
        <f t="shared" si="50"/>
        <v>0</v>
      </c>
      <c r="O123" s="423">
        <f t="shared" si="50"/>
        <v>0</v>
      </c>
    </row>
    <row r="124" spans="1:15" ht="12.75" x14ac:dyDescent="0.2">
      <c r="A124" s="446">
        <v>2</v>
      </c>
      <c r="B124" s="425">
        <v>2</v>
      </c>
      <c r="C124" s="425">
        <v>4</v>
      </c>
      <c r="D124" s="425">
        <v>4</v>
      </c>
      <c r="E124" s="426" t="s">
        <v>296</v>
      </c>
      <c r="F124" s="6" t="s">
        <v>119</v>
      </c>
      <c r="G124" s="432"/>
      <c r="H124" s="432"/>
      <c r="I124" s="432"/>
      <c r="J124" s="432"/>
      <c r="K124" s="432"/>
      <c r="L124" s="432"/>
      <c r="M124" s="432"/>
      <c r="N124" s="432">
        <f>SUBTOTAL(9,G124:M124)</f>
        <v>0</v>
      </c>
      <c r="O124" s="430">
        <f>IFERROR(N124/$N$18*100,"0.00")</f>
        <v>0</v>
      </c>
    </row>
    <row r="125" spans="1:15" ht="12.75" x14ac:dyDescent="0.2">
      <c r="A125" s="414">
        <v>2</v>
      </c>
      <c r="B125" s="415">
        <v>2</v>
      </c>
      <c r="C125" s="415">
        <v>5</v>
      </c>
      <c r="D125" s="415"/>
      <c r="E125" s="416"/>
      <c r="F125" s="10" t="s">
        <v>120</v>
      </c>
      <c r="G125" s="417">
        <f t="shared" ref="G125:N125" si="51">+G126+G128+G130+G136+G138+G140+G142+G144</f>
        <v>0</v>
      </c>
      <c r="H125" s="417">
        <f t="shared" si="51"/>
        <v>0</v>
      </c>
      <c r="I125" s="417">
        <f t="shared" si="51"/>
        <v>0</v>
      </c>
      <c r="J125" s="417">
        <f t="shared" si="51"/>
        <v>0</v>
      </c>
      <c r="K125" s="417">
        <f t="shared" si="51"/>
        <v>0</v>
      </c>
      <c r="L125" s="417">
        <f t="shared" si="51"/>
        <v>0</v>
      </c>
      <c r="M125" s="417">
        <f t="shared" si="51"/>
        <v>9345.6</v>
      </c>
      <c r="N125" s="417">
        <f t="shared" si="51"/>
        <v>9345.6</v>
      </c>
      <c r="O125" s="418">
        <f>+O126+O128+O130+O136+O138+O140+O142+O144</f>
        <v>1.1360589583194289E-3</v>
      </c>
    </row>
    <row r="126" spans="1:15" ht="12.75" x14ac:dyDescent="0.2">
      <c r="A126" s="419">
        <v>2</v>
      </c>
      <c r="B126" s="420">
        <v>2</v>
      </c>
      <c r="C126" s="420">
        <v>5</v>
      </c>
      <c r="D126" s="420">
        <v>1</v>
      </c>
      <c r="E126" s="421"/>
      <c r="F126" s="420" t="s">
        <v>121</v>
      </c>
      <c r="G126" s="422">
        <f t="shared" ref="G126:O126" si="52">G127</f>
        <v>0</v>
      </c>
      <c r="H126" s="422">
        <f t="shared" si="52"/>
        <v>0</v>
      </c>
      <c r="I126" s="422">
        <f t="shared" si="52"/>
        <v>0</v>
      </c>
      <c r="J126" s="422">
        <f t="shared" si="52"/>
        <v>0</v>
      </c>
      <c r="K126" s="422">
        <f t="shared" si="52"/>
        <v>0</v>
      </c>
      <c r="L126" s="422">
        <f t="shared" si="52"/>
        <v>0</v>
      </c>
      <c r="M126" s="422">
        <f t="shared" si="52"/>
        <v>0</v>
      </c>
      <c r="N126" s="422">
        <f t="shared" si="52"/>
        <v>0</v>
      </c>
      <c r="O126" s="423">
        <f t="shared" si="52"/>
        <v>0</v>
      </c>
    </row>
    <row r="127" spans="1:15" ht="12.75" x14ac:dyDescent="0.2">
      <c r="A127" s="446">
        <v>2</v>
      </c>
      <c r="B127" s="425">
        <v>2</v>
      </c>
      <c r="C127" s="425">
        <v>5</v>
      </c>
      <c r="D127" s="425">
        <v>1</v>
      </c>
      <c r="E127" s="426" t="s">
        <v>296</v>
      </c>
      <c r="F127" s="6" t="s">
        <v>121</v>
      </c>
      <c r="G127" s="432"/>
      <c r="H127" s="432"/>
      <c r="I127" s="432"/>
      <c r="J127" s="432"/>
      <c r="K127" s="432"/>
      <c r="L127" s="432"/>
      <c r="M127" s="432"/>
      <c r="N127" s="432">
        <f>SUBTOTAL(9,G127:M127)</f>
        <v>0</v>
      </c>
      <c r="O127" s="430">
        <f>IFERROR(N127/$N$18*100,"0.00")</f>
        <v>0</v>
      </c>
    </row>
    <row r="128" spans="1:15" ht="12.75" x14ac:dyDescent="0.2">
      <c r="A128" s="453">
        <v>2</v>
      </c>
      <c r="B128" s="420">
        <v>2</v>
      </c>
      <c r="C128" s="420">
        <v>5</v>
      </c>
      <c r="D128" s="420">
        <v>2</v>
      </c>
      <c r="E128" s="421"/>
      <c r="F128" s="7" t="s">
        <v>122</v>
      </c>
      <c r="G128" s="422">
        <f t="shared" ref="G128:O128" si="53">G129</f>
        <v>0</v>
      </c>
      <c r="H128" s="422">
        <f t="shared" si="53"/>
        <v>0</v>
      </c>
      <c r="I128" s="422">
        <f t="shared" si="53"/>
        <v>0</v>
      </c>
      <c r="J128" s="422">
        <f t="shared" si="53"/>
        <v>0</v>
      </c>
      <c r="K128" s="422">
        <f t="shared" si="53"/>
        <v>0</v>
      </c>
      <c r="L128" s="422">
        <f t="shared" si="53"/>
        <v>0</v>
      </c>
      <c r="M128" s="422">
        <f t="shared" si="53"/>
        <v>0</v>
      </c>
      <c r="N128" s="422">
        <f t="shared" si="53"/>
        <v>0</v>
      </c>
      <c r="O128" s="423">
        <f t="shared" si="53"/>
        <v>0</v>
      </c>
    </row>
    <row r="129" spans="1:15" ht="12.75" x14ac:dyDescent="0.2">
      <c r="A129" s="446">
        <v>2</v>
      </c>
      <c r="B129" s="425">
        <v>2</v>
      </c>
      <c r="C129" s="425">
        <v>5</v>
      </c>
      <c r="D129" s="425">
        <v>2</v>
      </c>
      <c r="E129" s="426" t="s">
        <v>296</v>
      </c>
      <c r="F129" s="6" t="s">
        <v>122</v>
      </c>
      <c r="G129" s="432"/>
      <c r="H129" s="432"/>
      <c r="I129" s="432"/>
      <c r="J129" s="432"/>
      <c r="K129" s="432"/>
      <c r="L129" s="432"/>
      <c r="M129" s="432"/>
      <c r="N129" s="432">
        <f>SUBTOTAL(9,G129:M129)</f>
        <v>0</v>
      </c>
      <c r="O129" s="430">
        <f>IFERROR(N129/$N$18*100,"0.00")</f>
        <v>0</v>
      </c>
    </row>
    <row r="130" spans="1:15" ht="12.75" x14ac:dyDescent="0.2">
      <c r="A130" s="419">
        <v>2</v>
      </c>
      <c r="B130" s="420">
        <v>2</v>
      </c>
      <c r="C130" s="420">
        <v>5</v>
      </c>
      <c r="D130" s="420">
        <v>3</v>
      </c>
      <c r="E130" s="421"/>
      <c r="F130" s="420" t="s">
        <v>123</v>
      </c>
      <c r="G130" s="422">
        <f t="shared" ref="G130:N130" si="54">SUM(G131:G135)</f>
        <v>0</v>
      </c>
      <c r="H130" s="422">
        <f t="shared" si="54"/>
        <v>0</v>
      </c>
      <c r="I130" s="422">
        <f t="shared" si="54"/>
        <v>0</v>
      </c>
      <c r="J130" s="422">
        <f t="shared" si="54"/>
        <v>0</v>
      </c>
      <c r="K130" s="422">
        <f t="shared" si="54"/>
        <v>0</v>
      </c>
      <c r="L130" s="422">
        <f t="shared" si="54"/>
        <v>0</v>
      </c>
      <c r="M130" s="422">
        <f t="shared" si="54"/>
        <v>0</v>
      </c>
      <c r="N130" s="422">
        <f t="shared" si="54"/>
        <v>0</v>
      </c>
      <c r="O130" s="423">
        <f>SUM(O131:O135)</f>
        <v>0</v>
      </c>
    </row>
    <row r="131" spans="1:15" ht="12.75" x14ac:dyDescent="0.2">
      <c r="A131" s="446">
        <v>2</v>
      </c>
      <c r="B131" s="425">
        <v>2</v>
      </c>
      <c r="C131" s="425">
        <v>5</v>
      </c>
      <c r="D131" s="425">
        <v>3</v>
      </c>
      <c r="E131" s="426" t="s">
        <v>296</v>
      </c>
      <c r="F131" s="6" t="s">
        <v>124</v>
      </c>
      <c r="G131" s="432"/>
      <c r="H131" s="432"/>
      <c r="I131" s="432"/>
      <c r="J131" s="432"/>
      <c r="K131" s="432"/>
      <c r="L131" s="432"/>
      <c r="M131" s="432"/>
      <c r="N131" s="432">
        <f>SUBTOTAL(9,G131:M131)</f>
        <v>0</v>
      </c>
      <c r="O131" s="430">
        <f>IFERROR(N131/$N$18*100,"0.00")</f>
        <v>0</v>
      </c>
    </row>
    <row r="132" spans="1:15" ht="12.75" x14ac:dyDescent="0.2">
      <c r="A132" s="446">
        <v>2</v>
      </c>
      <c r="B132" s="425">
        <v>2</v>
      </c>
      <c r="C132" s="425">
        <v>5</v>
      </c>
      <c r="D132" s="425">
        <v>3</v>
      </c>
      <c r="E132" s="426" t="s">
        <v>297</v>
      </c>
      <c r="F132" s="6" t="s">
        <v>125</v>
      </c>
      <c r="G132" s="432"/>
      <c r="H132" s="432"/>
      <c r="I132" s="432"/>
      <c r="J132" s="432"/>
      <c r="K132" s="432"/>
      <c r="L132" s="432"/>
      <c r="M132" s="432"/>
      <c r="N132" s="432">
        <f>SUBTOTAL(9,G132:M132)</f>
        <v>0</v>
      </c>
      <c r="O132" s="430">
        <f>IFERROR(N132/$N$18*100,"0.00")</f>
        <v>0</v>
      </c>
    </row>
    <row r="133" spans="1:15" ht="12.75" x14ac:dyDescent="0.2">
      <c r="A133" s="446">
        <v>2</v>
      </c>
      <c r="B133" s="425">
        <v>2</v>
      </c>
      <c r="C133" s="425">
        <v>5</v>
      </c>
      <c r="D133" s="425">
        <v>3</v>
      </c>
      <c r="E133" s="426" t="s">
        <v>298</v>
      </c>
      <c r="F133" s="6" t="s">
        <v>126</v>
      </c>
      <c r="G133" s="432"/>
      <c r="H133" s="432"/>
      <c r="I133" s="432"/>
      <c r="J133" s="432"/>
      <c r="K133" s="432"/>
      <c r="L133" s="432"/>
      <c r="M133" s="432"/>
      <c r="N133" s="432">
        <f>SUBTOTAL(9,G133:M133)</f>
        <v>0</v>
      </c>
      <c r="O133" s="430">
        <f>IFERROR(N133/$N$18*100,"0.00")</f>
        <v>0</v>
      </c>
    </row>
    <row r="134" spans="1:15" ht="12.75" x14ac:dyDescent="0.2">
      <c r="A134" s="446">
        <v>2</v>
      </c>
      <c r="B134" s="425">
        <v>2</v>
      </c>
      <c r="C134" s="425">
        <v>5</v>
      </c>
      <c r="D134" s="425">
        <v>3</v>
      </c>
      <c r="E134" s="426" t="s">
        <v>299</v>
      </c>
      <c r="F134" s="6" t="s">
        <v>127</v>
      </c>
      <c r="G134" s="432"/>
      <c r="H134" s="432"/>
      <c r="I134" s="432"/>
      <c r="J134" s="432"/>
      <c r="K134" s="432"/>
      <c r="L134" s="432"/>
      <c r="M134" s="432"/>
      <c r="N134" s="432">
        <f>SUBTOTAL(9,G134:M134)</f>
        <v>0</v>
      </c>
      <c r="O134" s="430">
        <f>IFERROR(N134/$N$18*100,"0.00")</f>
        <v>0</v>
      </c>
    </row>
    <row r="135" spans="1:15" ht="12.75" x14ac:dyDescent="0.2">
      <c r="A135" s="446">
        <v>2</v>
      </c>
      <c r="B135" s="425">
        <v>2</v>
      </c>
      <c r="C135" s="425">
        <v>5</v>
      </c>
      <c r="D135" s="425">
        <v>3</v>
      </c>
      <c r="E135" s="426" t="s">
        <v>303</v>
      </c>
      <c r="F135" s="6" t="s">
        <v>128</v>
      </c>
      <c r="G135" s="432"/>
      <c r="H135" s="432"/>
      <c r="I135" s="432"/>
      <c r="J135" s="432"/>
      <c r="K135" s="432"/>
      <c r="L135" s="432"/>
      <c r="M135" s="432"/>
      <c r="N135" s="432">
        <f>SUBTOTAL(9,G135:M135)</f>
        <v>0</v>
      </c>
      <c r="O135" s="430">
        <f>IFERROR(N135/$N$18*100,"0.00")</f>
        <v>0</v>
      </c>
    </row>
    <row r="136" spans="1:15" ht="12.75" x14ac:dyDescent="0.2">
      <c r="A136" s="419">
        <v>2</v>
      </c>
      <c r="B136" s="420">
        <v>2</v>
      </c>
      <c r="C136" s="420">
        <v>5</v>
      </c>
      <c r="D136" s="420">
        <v>4</v>
      </c>
      <c r="E136" s="421"/>
      <c r="F136" s="420" t="s">
        <v>129</v>
      </c>
      <c r="G136" s="422">
        <f t="shared" ref="G136:O136" si="55">G137</f>
        <v>0</v>
      </c>
      <c r="H136" s="422">
        <f t="shared" si="55"/>
        <v>0</v>
      </c>
      <c r="I136" s="422">
        <f t="shared" si="55"/>
        <v>0</v>
      </c>
      <c r="J136" s="422">
        <f t="shared" si="55"/>
        <v>0</v>
      </c>
      <c r="K136" s="422">
        <f t="shared" si="55"/>
        <v>0</v>
      </c>
      <c r="L136" s="422">
        <f t="shared" si="55"/>
        <v>0</v>
      </c>
      <c r="M136" s="422">
        <f t="shared" si="55"/>
        <v>0</v>
      </c>
      <c r="N136" s="422">
        <f t="shared" si="55"/>
        <v>0</v>
      </c>
      <c r="O136" s="423">
        <f t="shared" si="55"/>
        <v>0</v>
      </c>
    </row>
    <row r="137" spans="1:15" ht="12.75" x14ac:dyDescent="0.2">
      <c r="A137" s="446">
        <v>2</v>
      </c>
      <c r="B137" s="425">
        <v>2</v>
      </c>
      <c r="C137" s="425">
        <v>5</v>
      </c>
      <c r="D137" s="425">
        <v>4</v>
      </c>
      <c r="E137" s="426" t="s">
        <v>296</v>
      </c>
      <c r="F137" s="6" t="s">
        <v>129</v>
      </c>
      <c r="G137" s="432"/>
      <c r="H137" s="432"/>
      <c r="I137" s="432"/>
      <c r="J137" s="432"/>
      <c r="K137" s="432"/>
      <c r="L137" s="432"/>
      <c r="M137" s="432"/>
      <c r="N137" s="432">
        <f>SUBTOTAL(9,G137:M137)</f>
        <v>0</v>
      </c>
      <c r="O137" s="430">
        <f>IFERROR(N137/$N$18*100,"0.00")</f>
        <v>0</v>
      </c>
    </row>
    <row r="138" spans="1:15" ht="12.75" x14ac:dyDescent="0.2">
      <c r="A138" s="453">
        <v>2</v>
      </c>
      <c r="B138" s="420">
        <v>2</v>
      </c>
      <c r="C138" s="420">
        <v>5</v>
      </c>
      <c r="D138" s="420">
        <v>5</v>
      </c>
      <c r="E138" s="421"/>
      <c r="F138" s="7" t="s">
        <v>354</v>
      </c>
      <c r="G138" s="422">
        <f t="shared" ref="G138:O138" si="56">+G139</f>
        <v>0</v>
      </c>
      <c r="H138" s="422">
        <f t="shared" si="56"/>
        <v>0</v>
      </c>
      <c r="I138" s="422">
        <f t="shared" si="56"/>
        <v>0</v>
      </c>
      <c r="J138" s="422">
        <f t="shared" si="56"/>
        <v>0</v>
      </c>
      <c r="K138" s="422">
        <f t="shared" si="56"/>
        <v>0</v>
      </c>
      <c r="L138" s="422">
        <f t="shared" si="56"/>
        <v>0</v>
      </c>
      <c r="M138" s="422">
        <f t="shared" si="56"/>
        <v>0</v>
      </c>
      <c r="N138" s="422">
        <f t="shared" si="56"/>
        <v>0</v>
      </c>
      <c r="O138" s="423">
        <f t="shared" si="56"/>
        <v>0</v>
      </c>
    </row>
    <row r="139" spans="1:15" ht="12.75" x14ac:dyDescent="0.2">
      <c r="A139" s="446">
        <v>2</v>
      </c>
      <c r="B139" s="425">
        <v>2</v>
      </c>
      <c r="C139" s="425">
        <v>5</v>
      </c>
      <c r="D139" s="425">
        <v>5</v>
      </c>
      <c r="E139" s="426" t="s">
        <v>296</v>
      </c>
      <c r="F139" s="6" t="s">
        <v>354</v>
      </c>
      <c r="G139" s="432"/>
      <c r="H139" s="432"/>
      <c r="I139" s="432"/>
      <c r="J139" s="432"/>
      <c r="K139" s="432"/>
      <c r="L139" s="432"/>
      <c r="M139" s="432"/>
      <c r="N139" s="432">
        <f>SUBTOTAL(9,G139:M139)</f>
        <v>0</v>
      </c>
      <c r="O139" s="430">
        <f>IFERROR(N139/$N$18*100,"0.00")</f>
        <v>0</v>
      </c>
    </row>
    <row r="140" spans="1:15" ht="12.75" x14ac:dyDescent="0.2">
      <c r="A140" s="453">
        <v>2</v>
      </c>
      <c r="B140" s="420">
        <v>2</v>
      </c>
      <c r="C140" s="420">
        <v>5</v>
      </c>
      <c r="D140" s="420">
        <v>6</v>
      </c>
      <c r="E140" s="421"/>
      <c r="F140" s="7" t="s">
        <v>355</v>
      </c>
      <c r="G140" s="422">
        <f t="shared" ref="G140:O140" si="57">G141</f>
        <v>0</v>
      </c>
      <c r="H140" s="422">
        <f t="shared" si="57"/>
        <v>0</v>
      </c>
      <c r="I140" s="422">
        <f t="shared" si="57"/>
        <v>0</v>
      </c>
      <c r="J140" s="422">
        <f t="shared" si="57"/>
        <v>0</v>
      </c>
      <c r="K140" s="422">
        <f t="shared" si="57"/>
        <v>0</v>
      </c>
      <c r="L140" s="422">
        <f t="shared" si="57"/>
        <v>0</v>
      </c>
      <c r="M140" s="422">
        <f t="shared" si="57"/>
        <v>0</v>
      </c>
      <c r="N140" s="422">
        <f t="shared" si="57"/>
        <v>0</v>
      </c>
      <c r="O140" s="423">
        <f t="shared" si="57"/>
        <v>0</v>
      </c>
    </row>
    <row r="141" spans="1:15" ht="12.75" x14ac:dyDescent="0.2">
      <c r="A141" s="446">
        <v>2</v>
      </c>
      <c r="B141" s="425">
        <v>2</v>
      </c>
      <c r="C141" s="425">
        <v>5</v>
      </c>
      <c r="D141" s="425">
        <v>6</v>
      </c>
      <c r="E141" s="426" t="s">
        <v>296</v>
      </c>
      <c r="F141" s="6" t="s">
        <v>355</v>
      </c>
      <c r="G141" s="432"/>
      <c r="H141" s="432"/>
      <c r="I141" s="432"/>
      <c r="J141" s="432"/>
      <c r="K141" s="432"/>
      <c r="L141" s="432"/>
      <c r="M141" s="432"/>
      <c r="N141" s="432">
        <f>SUBTOTAL(9,G141:M141)</f>
        <v>0</v>
      </c>
      <c r="O141" s="430">
        <f>IFERROR(N141/$N$18*100,"0.00")</f>
        <v>0</v>
      </c>
    </row>
    <row r="142" spans="1:15" ht="12.75" x14ac:dyDescent="0.2">
      <c r="A142" s="453">
        <v>2</v>
      </c>
      <c r="B142" s="420">
        <v>2</v>
      </c>
      <c r="C142" s="420">
        <v>5</v>
      </c>
      <c r="D142" s="420">
        <v>7</v>
      </c>
      <c r="E142" s="421"/>
      <c r="F142" s="7" t="s">
        <v>356</v>
      </c>
      <c r="G142" s="422">
        <f t="shared" ref="G142:O142" si="58">+G143</f>
        <v>0</v>
      </c>
      <c r="H142" s="422">
        <f t="shared" si="58"/>
        <v>0</v>
      </c>
      <c r="I142" s="422">
        <f t="shared" si="58"/>
        <v>0</v>
      </c>
      <c r="J142" s="422">
        <f t="shared" si="58"/>
        <v>0</v>
      </c>
      <c r="K142" s="422">
        <f t="shared" si="58"/>
        <v>0</v>
      </c>
      <c r="L142" s="422">
        <f t="shared" si="58"/>
        <v>0</v>
      </c>
      <c r="M142" s="422">
        <f t="shared" si="58"/>
        <v>0</v>
      </c>
      <c r="N142" s="422">
        <f t="shared" si="58"/>
        <v>0</v>
      </c>
      <c r="O142" s="423">
        <f t="shared" si="58"/>
        <v>0</v>
      </c>
    </row>
    <row r="143" spans="1:15" ht="12.75" x14ac:dyDescent="0.2">
      <c r="A143" s="446">
        <v>2</v>
      </c>
      <c r="B143" s="425">
        <v>2</v>
      </c>
      <c r="C143" s="425">
        <v>5</v>
      </c>
      <c r="D143" s="425">
        <v>7</v>
      </c>
      <c r="E143" s="426" t="s">
        <v>296</v>
      </c>
      <c r="F143" s="6" t="s">
        <v>356</v>
      </c>
      <c r="G143" s="432"/>
      <c r="H143" s="432"/>
      <c r="I143" s="432"/>
      <c r="J143" s="432"/>
      <c r="K143" s="432"/>
      <c r="L143" s="432"/>
      <c r="M143" s="432"/>
      <c r="N143" s="432">
        <f>SUBTOTAL(9,G143:M143)</f>
        <v>0</v>
      </c>
      <c r="O143" s="430">
        <f>IFERROR(N143/$N$18*100,"0.00")</f>
        <v>0</v>
      </c>
    </row>
    <row r="144" spans="1:15" ht="12.75" x14ac:dyDescent="0.2">
      <c r="A144" s="453">
        <v>2</v>
      </c>
      <c r="B144" s="420">
        <v>2</v>
      </c>
      <c r="C144" s="420">
        <v>5</v>
      </c>
      <c r="D144" s="420">
        <v>8</v>
      </c>
      <c r="E144" s="421"/>
      <c r="F144" s="7" t="s">
        <v>130</v>
      </c>
      <c r="G144" s="422">
        <f t="shared" ref="G144:O144" si="59">G145</f>
        <v>0</v>
      </c>
      <c r="H144" s="422">
        <f t="shared" si="59"/>
        <v>0</v>
      </c>
      <c r="I144" s="422">
        <f t="shared" si="59"/>
        <v>0</v>
      </c>
      <c r="J144" s="422">
        <f t="shared" si="59"/>
        <v>0</v>
      </c>
      <c r="K144" s="422">
        <f t="shared" si="59"/>
        <v>0</v>
      </c>
      <c r="L144" s="422">
        <f t="shared" si="59"/>
        <v>0</v>
      </c>
      <c r="M144" s="422">
        <f t="shared" si="59"/>
        <v>9345.6</v>
      </c>
      <c r="N144" s="422">
        <f t="shared" si="59"/>
        <v>9345.6</v>
      </c>
      <c r="O144" s="423">
        <f t="shared" si="59"/>
        <v>1.1360589583194289E-3</v>
      </c>
    </row>
    <row r="145" spans="1:15" ht="12.75" x14ac:dyDescent="0.2">
      <c r="A145" s="446">
        <v>2</v>
      </c>
      <c r="B145" s="425">
        <v>2</v>
      </c>
      <c r="C145" s="425">
        <v>5</v>
      </c>
      <c r="D145" s="425">
        <v>8</v>
      </c>
      <c r="E145" s="426" t="s">
        <v>296</v>
      </c>
      <c r="F145" s="6" t="s">
        <v>130</v>
      </c>
      <c r="G145" s="432"/>
      <c r="H145" s="432"/>
      <c r="I145" s="432"/>
      <c r="J145" s="432"/>
      <c r="K145" s="432"/>
      <c r="L145" s="433"/>
      <c r="M145" s="433">
        <v>9345.6</v>
      </c>
      <c r="N145" s="432">
        <f>SUBTOTAL(9,G145:M145)</f>
        <v>9345.6</v>
      </c>
      <c r="O145" s="430">
        <f>IFERROR(N145/$N$18*100,"0.00")</f>
        <v>1.1360589583194289E-3</v>
      </c>
    </row>
    <row r="146" spans="1:15" ht="12.75" x14ac:dyDescent="0.2">
      <c r="A146" s="414">
        <v>2</v>
      </c>
      <c r="B146" s="415">
        <v>2</v>
      </c>
      <c r="C146" s="415">
        <v>6</v>
      </c>
      <c r="D146" s="415"/>
      <c r="E146" s="416"/>
      <c r="F146" s="10" t="s">
        <v>131</v>
      </c>
      <c r="G146" s="417">
        <f t="shared" ref="G146:N146" si="60">+G147+G149+G151+G153+G155+G157+G159+G161+G163</f>
        <v>0</v>
      </c>
      <c r="H146" s="417">
        <f t="shared" si="60"/>
        <v>0</v>
      </c>
      <c r="I146" s="417">
        <f t="shared" si="60"/>
        <v>0</v>
      </c>
      <c r="J146" s="417">
        <f t="shared" si="60"/>
        <v>0</v>
      </c>
      <c r="K146" s="417">
        <f t="shared" si="60"/>
        <v>0</v>
      </c>
      <c r="L146" s="417">
        <f t="shared" si="60"/>
        <v>0</v>
      </c>
      <c r="M146" s="417">
        <f t="shared" si="60"/>
        <v>0</v>
      </c>
      <c r="N146" s="417">
        <f t="shared" si="60"/>
        <v>0</v>
      </c>
      <c r="O146" s="418">
        <f>+O147+O149+O151+O153+O155+O157+O159+O161+O163</f>
        <v>0</v>
      </c>
    </row>
    <row r="147" spans="1:15" ht="12.75" x14ac:dyDescent="0.2">
      <c r="A147" s="419">
        <v>2</v>
      </c>
      <c r="B147" s="420">
        <v>2</v>
      </c>
      <c r="C147" s="420">
        <v>6</v>
      </c>
      <c r="D147" s="420">
        <v>1</v>
      </c>
      <c r="E147" s="421"/>
      <c r="F147" s="420" t="s">
        <v>357</v>
      </c>
      <c r="G147" s="422">
        <f t="shared" ref="G147:O147" si="61">G148</f>
        <v>0</v>
      </c>
      <c r="H147" s="422">
        <f t="shared" si="61"/>
        <v>0</v>
      </c>
      <c r="I147" s="422">
        <f t="shared" si="61"/>
        <v>0</v>
      </c>
      <c r="J147" s="422">
        <f t="shared" si="61"/>
        <v>0</v>
      </c>
      <c r="K147" s="422">
        <f t="shared" si="61"/>
        <v>0</v>
      </c>
      <c r="L147" s="422">
        <f t="shared" si="61"/>
        <v>0</v>
      </c>
      <c r="M147" s="422">
        <f t="shared" si="61"/>
        <v>0</v>
      </c>
      <c r="N147" s="422">
        <f t="shared" si="61"/>
        <v>0</v>
      </c>
      <c r="O147" s="423">
        <f t="shared" si="61"/>
        <v>0</v>
      </c>
    </row>
    <row r="148" spans="1:15" ht="12.75" x14ac:dyDescent="0.2">
      <c r="A148" s="446">
        <v>2</v>
      </c>
      <c r="B148" s="425">
        <v>2</v>
      </c>
      <c r="C148" s="425">
        <v>6</v>
      </c>
      <c r="D148" s="425">
        <v>1</v>
      </c>
      <c r="E148" s="426" t="s">
        <v>296</v>
      </c>
      <c r="F148" s="6" t="s">
        <v>357</v>
      </c>
      <c r="G148" s="432"/>
      <c r="H148" s="432"/>
      <c r="I148" s="432"/>
      <c r="J148" s="432"/>
      <c r="K148" s="432"/>
      <c r="L148" s="432"/>
      <c r="M148" s="432"/>
      <c r="N148" s="432">
        <f>SUBTOTAL(9,G148:M148)</f>
        <v>0</v>
      </c>
      <c r="O148" s="430">
        <f>IFERROR(N148/$N$18*100,"0.00")</f>
        <v>0</v>
      </c>
    </row>
    <row r="149" spans="1:15" ht="12.75" x14ac:dyDescent="0.2">
      <c r="A149" s="419">
        <v>2</v>
      </c>
      <c r="B149" s="420">
        <v>2</v>
      </c>
      <c r="C149" s="420">
        <v>6</v>
      </c>
      <c r="D149" s="420">
        <v>2</v>
      </c>
      <c r="E149" s="421"/>
      <c r="F149" s="420" t="s">
        <v>132</v>
      </c>
      <c r="G149" s="422">
        <f t="shared" ref="G149:O149" si="62">G150</f>
        <v>0</v>
      </c>
      <c r="H149" s="422">
        <f t="shared" si="62"/>
        <v>0</v>
      </c>
      <c r="I149" s="422">
        <f t="shared" si="62"/>
        <v>0</v>
      </c>
      <c r="J149" s="422">
        <f t="shared" si="62"/>
        <v>0</v>
      </c>
      <c r="K149" s="422">
        <f t="shared" si="62"/>
        <v>0</v>
      </c>
      <c r="L149" s="422">
        <f t="shared" si="62"/>
        <v>0</v>
      </c>
      <c r="M149" s="422">
        <f t="shared" si="62"/>
        <v>0</v>
      </c>
      <c r="N149" s="422">
        <f t="shared" si="62"/>
        <v>0</v>
      </c>
      <c r="O149" s="423">
        <f t="shared" si="62"/>
        <v>0</v>
      </c>
    </row>
    <row r="150" spans="1:15" ht="12.75" x14ac:dyDescent="0.2">
      <c r="A150" s="454">
        <v>2</v>
      </c>
      <c r="B150" s="448">
        <v>2</v>
      </c>
      <c r="C150" s="448">
        <v>6</v>
      </c>
      <c r="D150" s="448">
        <v>2</v>
      </c>
      <c r="E150" s="449" t="s">
        <v>296</v>
      </c>
      <c r="F150" s="13" t="s">
        <v>132</v>
      </c>
      <c r="G150" s="450"/>
      <c r="H150" s="450"/>
      <c r="I150" s="450"/>
      <c r="J150" s="450"/>
      <c r="K150" s="450"/>
      <c r="L150" s="450"/>
      <c r="M150" s="450"/>
      <c r="N150" s="450">
        <f>SUBTOTAL(9,G150:M150)</f>
        <v>0</v>
      </c>
      <c r="O150" s="451">
        <f>IFERROR(N150/$N$18*100,"0.00")</f>
        <v>0</v>
      </c>
    </row>
    <row r="151" spans="1:15" ht="12.75" x14ac:dyDescent="0.2">
      <c r="A151" s="419">
        <v>2</v>
      </c>
      <c r="B151" s="420">
        <v>2</v>
      </c>
      <c r="C151" s="420">
        <v>6</v>
      </c>
      <c r="D151" s="420">
        <v>3</v>
      </c>
      <c r="E151" s="421"/>
      <c r="F151" s="420" t="s">
        <v>133</v>
      </c>
      <c r="G151" s="422">
        <f t="shared" ref="G151:O151" si="63">G152</f>
        <v>0</v>
      </c>
      <c r="H151" s="422">
        <f t="shared" si="63"/>
        <v>0</v>
      </c>
      <c r="I151" s="422">
        <f t="shared" si="63"/>
        <v>0</v>
      </c>
      <c r="J151" s="422">
        <f t="shared" si="63"/>
        <v>0</v>
      </c>
      <c r="K151" s="422">
        <f t="shared" si="63"/>
        <v>0</v>
      </c>
      <c r="L151" s="422">
        <f t="shared" si="63"/>
        <v>0</v>
      </c>
      <c r="M151" s="422">
        <f t="shared" si="63"/>
        <v>0</v>
      </c>
      <c r="N151" s="422">
        <f t="shared" si="63"/>
        <v>0</v>
      </c>
      <c r="O151" s="423">
        <f t="shared" si="63"/>
        <v>0</v>
      </c>
    </row>
    <row r="152" spans="1:15" ht="12.75" x14ac:dyDescent="0.2">
      <c r="A152" s="446">
        <v>2</v>
      </c>
      <c r="B152" s="425">
        <v>2</v>
      </c>
      <c r="C152" s="425">
        <v>6</v>
      </c>
      <c r="D152" s="425">
        <v>3</v>
      </c>
      <c r="E152" s="426" t="s">
        <v>296</v>
      </c>
      <c r="F152" s="6" t="s">
        <v>133</v>
      </c>
      <c r="G152" s="432"/>
      <c r="H152" s="432"/>
      <c r="I152" s="432"/>
      <c r="J152" s="432"/>
      <c r="K152" s="432"/>
      <c r="L152" s="432"/>
      <c r="M152" s="432"/>
      <c r="N152" s="432">
        <f>SUBTOTAL(9,G152:M152)</f>
        <v>0</v>
      </c>
      <c r="O152" s="430">
        <f>IFERROR(N152/$N$18*100,"0.00")</f>
        <v>0</v>
      </c>
    </row>
    <row r="153" spans="1:15" ht="12.75" x14ac:dyDescent="0.2">
      <c r="A153" s="419">
        <v>2</v>
      </c>
      <c r="B153" s="420">
        <v>2</v>
      </c>
      <c r="C153" s="420">
        <v>6</v>
      </c>
      <c r="D153" s="420">
        <v>4</v>
      </c>
      <c r="E153" s="421"/>
      <c r="F153" s="420" t="s">
        <v>134</v>
      </c>
      <c r="G153" s="422">
        <f t="shared" ref="G153:O153" si="64">G154</f>
        <v>0</v>
      </c>
      <c r="H153" s="422">
        <f t="shared" si="64"/>
        <v>0</v>
      </c>
      <c r="I153" s="422">
        <f t="shared" si="64"/>
        <v>0</v>
      </c>
      <c r="J153" s="422">
        <f t="shared" si="64"/>
        <v>0</v>
      </c>
      <c r="K153" s="422">
        <f t="shared" si="64"/>
        <v>0</v>
      </c>
      <c r="L153" s="422">
        <f t="shared" si="64"/>
        <v>0</v>
      </c>
      <c r="M153" s="422">
        <f t="shared" si="64"/>
        <v>0</v>
      </c>
      <c r="N153" s="422">
        <f t="shared" si="64"/>
        <v>0</v>
      </c>
      <c r="O153" s="423">
        <f t="shared" si="64"/>
        <v>0</v>
      </c>
    </row>
    <row r="154" spans="1:15" ht="12.75" x14ac:dyDescent="0.2">
      <c r="A154" s="446">
        <v>2</v>
      </c>
      <c r="B154" s="425">
        <v>2</v>
      </c>
      <c r="C154" s="425">
        <v>6</v>
      </c>
      <c r="D154" s="425">
        <v>4</v>
      </c>
      <c r="E154" s="426" t="s">
        <v>296</v>
      </c>
      <c r="F154" s="6" t="s">
        <v>134</v>
      </c>
      <c r="G154" s="432"/>
      <c r="H154" s="432"/>
      <c r="I154" s="432"/>
      <c r="J154" s="432"/>
      <c r="K154" s="432"/>
      <c r="L154" s="432"/>
      <c r="M154" s="432"/>
      <c r="N154" s="432">
        <f>SUBTOTAL(9,G154:M154)</f>
        <v>0</v>
      </c>
      <c r="O154" s="430">
        <f>IFERROR(N154/$N$18*100,"0.00")</f>
        <v>0</v>
      </c>
    </row>
    <row r="155" spans="1:15" ht="12.75" x14ac:dyDescent="0.2">
      <c r="A155" s="453">
        <v>2</v>
      </c>
      <c r="B155" s="420">
        <v>2</v>
      </c>
      <c r="C155" s="420">
        <v>6</v>
      </c>
      <c r="D155" s="420">
        <v>5</v>
      </c>
      <c r="E155" s="421"/>
      <c r="F155" s="7" t="s">
        <v>301</v>
      </c>
      <c r="G155" s="422">
        <f t="shared" ref="G155:O155" si="65">+G156</f>
        <v>0</v>
      </c>
      <c r="H155" s="422">
        <f t="shared" si="65"/>
        <v>0</v>
      </c>
      <c r="I155" s="422">
        <f t="shared" si="65"/>
        <v>0</v>
      </c>
      <c r="J155" s="422">
        <f t="shared" si="65"/>
        <v>0</v>
      </c>
      <c r="K155" s="422">
        <f t="shared" si="65"/>
        <v>0</v>
      </c>
      <c r="L155" s="422">
        <f t="shared" si="65"/>
        <v>0</v>
      </c>
      <c r="M155" s="422">
        <f t="shared" si="65"/>
        <v>0</v>
      </c>
      <c r="N155" s="422">
        <f t="shared" si="65"/>
        <v>0</v>
      </c>
      <c r="O155" s="423">
        <f t="shared" si="65"/>
        <v>0</v>
      </c>
    </row>
    <row r="156" spans="1:15" ht="12.75" x14ac:dyDescent="0.2">
      <c r="A156" s="446">
        <v>2</v>
      </c>
      <c r="B156" s="425">
        <v>2</v>
      </c>
      <c r="C156" s="425">
        <v>6</v>
      </c>
      <c r="D156" s="425">
        <v>5</v>
      </c>
      <c r="E156" s="426" t="s">
        <v>296</v>
      </c>
      <c r="F156" s="6" t="s">
        <v>301</v>
      </c>
      <c r="G156" s="432"/>
      <c r="H156" s="432"/>
      <c r="I156" s="432"/>
      <c r="J156" s="432"/>
      <c r="K156" s="432"/>
      <c r="L156" s="432"/>
      <c r="M156" s="432"/>
      <c r="N156" s="432">
        <f>SUBTOTAL(9,G156:M156)</f>
        <v>0</v>
      </c>
      <c r="O156" s="430">
        <f>IFERROR(N156/$N$18*100,"0.00")</f>
        <v>0</v>
      </c>
    </row>
    <row r="157" spans="1:15" ht="12.75" x14ac:dyDescent="0.2">
      <c r="A157" s="453">
        <v>2</v>
      </c>
      <c r="B157" s="420">
        <v>2</v>
      </c>
      <c r="C157" s="420">
        <v>6</v>
      </c>
      <c r="D157" s="420">
        <v>6</v>
      </c>
      <c r="E157" s="421"/>
      <c r="F157" s="7" t="s">
        <v>358</v>
      </c>
      <c r="G157" s="422">
        <f t="shared" ref="G157:O157" si="66">+G158</f>
        <v>0</v>
      </c>
      <c r="H157" s="422">
        <f t="shared" si="66"/>
        <v>0</v>
      </c>
      <c r="I157" s="422">
        <f t="shared" si="66"/>
        <v>0</v>
      </c>
      <c r="J157" s="422">
        <f t="shared" si="66"/>
        <v>0</v>
      </c>
      <c r="K157" s="422">
        <f t="shared" si="66"/>
        <v>0</v>
      </c>
      <c r="L157" s="422">
        <f t="shared" si="66"/>
        <v>0</v>
      </c>
      <c r="M157" s="422">
        <f t="shared" si="66"/>
        <v>0</v>
      </c>
      <c r="N157" s="422">
        <f t="shared" si="66"/>
        <v>0</v>
      </c>
      <c r="O157" s="423">
        <f t="shared" si="66"/>
        <v>0</v>
      </c>
    </row>
    <row r="158" spans="1:15" ht="12.75" x14ac:dyDescent="0.2">
      <c r="A158" s="446">
        <v>2</v>
      </c>
      <c r="B158" s="425">
        <v>2</v>
      </c>
      <c r="C158" s="425">
        <v>6</v>
      </c>
      <c r="D158" s="425">
        <v>6</v>
      </c>
      <c r="E158" s="426" t="s">
        <v>296</v>
      </c>
      <c r="F158" s="6" t="s">
        <v>358</v>
      </c>
      <c r="G158" s="432"/>
      <c r="H158" s="432"/>
      <c r="I158" s="432"/>
      <c r="J158" s="432"/>
      <c r="K158" s="432"/>
      <c r="L158" s="432"/>
      <c r="M158" s="432"/>
      <c r="N158" s="432">
        <f>SUBTOTAL(9,G158:M158)</f>
        <v>0</v>
      </c>
      <c r="O158" s="430">
        <f>IFERROR(N158/$N$18*100,"0.00")</f>
        <v>0</v>
      </c>
    </row>
    <row r="159" spans="1:15" ht="12.75" x14ac:dyDescent="0.2">
      <c r="A159" s="453">
        <v>2</v>
      </c>
      <c r="B159" s="420">
        <v>2</v>
      </c>
      <c r="C159" s="420">
        <v>6</v>
      </c>
      <c r="D159" s="420">
        <v>7</v>
      </c>
      <c r="E159" s="421"/>
      <c r="F159" s="7" t="s">
        <v>359</v>
      </c>
      <c r="G159" s="422">
        <f t="shared" ref="G159:O159" si="67">+G160</f>
        <v>0</v>
      </c>
      <c r="H159" s="422">
        <f t="shared" si="67"/>
        <v>0</v>
      </c>
      <c r="I159" s="422">
        <f t="shared" si="67"/>
        <v>0</v>
      </c>
      <c r="J159" s="422">
        <f t="shared" si="67"/>
        <v>0</v>
      </c>
      <c r="K159" s="422">
        <f t="shared" si="67"/>
        <v>0</v>
      </c>
      <c r="L159" s="422">
        <f t="shared" si="67"/>
        <v>0</v>
      </c>
      <c r="M159" s="422">
        <f t="shared" si="67"/>
        <v>0</v>
      </c>
      <c r="N159" s="422">
        <f t="shared" si="67"/>
        <v>0</v>
      </c>
      <c r="O159" s="423">
        <f t="shared" si="67"/>
        <v>0</v>
      </c>
    </row>
    <row r="160" spans="1:15" ht="12.75" x14ac:dyDescent="0.2">
      <c r="A160" s="446">
        <v>2</v>
      </c>
      <c r="B160" s="425">
        <v>2</v>
      </c>
      <c r="C160" s="425">
        <v>6</v>
      </c>
      <c r="D160" s="425">
        <v>7</v>
      </c>
      <c r="E160" s="426" t="s">
        <v>296</v>
      </c>
      <c r="F160" s="6" t="s">
        <v>359</v>
      </c>
      <c r="G160" s="432"/>
      <c r="H160" s="432"/>
      <c r="I160" s="432"/>
      <c r="J160" s="432"/>
      <c r="K160" s="432"/>
      <c r="L160" s="432"/>
      <c r="M160" s="432"/>
      <c r="N160" s="432">
        <f>SUBTOTAL(9,G160:M160)</f>
        <v>0</v>
      </c>
      <c r="O160" s="430">
        <f>IFERROR(N160/$N$18*100,"0.00")</f>
        <v>0</v>
      </c>
    </row>
    <row r="161" spans="1:15" ht="12.75" x14ac:dyDescent="0.2">
      <c r="A161" s="453">
        <v>2</v>
      </c>
      <c r="B161" s="420">
        <v>2</v>
      </c>
      <c r="C161" s="420">
        <v>6</v>
      </c>
      <c r="D161" s="420">
        <v>8</v>
      </c>
      <c r="E161" s="421"/>
      <c r="F161" s="7" t="s">
        <v>360</v>
      </c>
      <c r="G161" s="422">
        <f t="shared" ref="G161:O161" si="68">+G162</f>
        <v>0</v>
      </c>
      <c r="H161" s="422">
        <f t="shared" si="68"/>
        <v>0</v>
      </c>
      <c r="I161" s="422">
        <f t="shared" si="68"/>
        <v>0</v>
      </c>
      <c r="J161" s="422">
        <f t="shared" si="68"/>
        <v>0</v>
      </c>
      <c r="K161" s="422">
        <f t="shared" si="68"/>
        <v>0</v>
      </c>
      <c r="L161" s="422">
        <f t="shared" si="68"/>
        <v>0</v>
      </c>
      <c r="M161" s="422">
        <f t="shared" si="68"/>
        <v>0</v>
      </c>
      <c r="N161" s="422">
        <f t="shared" si="68"/>
        <v>0</v>
      </c>
      <c r="O161" s="423">
        <f t="shared" si="68"/>
        <v>0</v>
      </c>
    </row>
    <row r="162" spans="1:15" ht="12.75" x14ac:dyDescent="0.2">
      <c r="A162" s="446">
        <v>2</v>
      </c>
      <c r="B162" s="425">
        <v>2</v>
      </c>
      <c r="C162" s="425">
        <v>6</v>
      </c>
      <c r="D162" s="425">
        <v>8</v>
      </c>
      <c r="E162" s="426" t="s">
        <v>296</v>
      </c>
      <c r="F162" s="6" t="s">
        <v>360</v>
      </c>
      <c r="G162" s="432"/>
      <c r="H162" s="432"/>
      <c r="I162" s="432"/>
      <c r="J162" s="432"/>
      <c r="K162" s="432"/>
      <c r="L162" s="432"/>
      <c r="M162" s="432"/>
      <c r="N162" s="432">
        <f>SUBTOTAL(9,G162:M162)</f>
        <v>0</v>
      </c>
      <c r="O162" s="430">
        <f>IFERROR(N162/$N$18*100,"0.00")</f>
        <v>0</v>
      </c>
    </row>
    <row r="163" spans="1:15" ht="12.75" x14ac:dyDescent="0.2">
      <c r="A163" s="453">
        <v>2</v>
      </c>
      <c r="B163" s="420">
        <v>2</v>
      </c>
      <c r="C163" s="420">
        <v>6</v>
      </c>
      <c r="D163" s="420">
        <v>9</v>
      </c>
      <c r="E163" s="421"/>
      <c r="F163" s="7" t="s">
        <v>302</v>
      </c>
      <c r="G163" s="422">
        <f t="shared" ref="G163:O163" si="69">+G164</f>
        <v>0</v>
      </c>
      <c r="H163" s="422">
        <f t="shared" si="69"/>
        <v>0</v>
      </c>
      <c r="I163" s="422">
        <f t="shared" si="69"/>
        <v>0</v>
      </c>
      <c r="J163" s="422">
        <f t="shared" si="69"/>
        <v>0</v>
      </c>
      <c r="K163" s="422">
        <f t="shared" si="69"/>
        <v>0</v>
      </c>
      <c r="L163" s="422">
        <f t="shared" si="69"/>
        <v>0</v>
      </c>
      <c r="M163" s="422">
        <f t="shared" si="69"/>
        <v>0</v>
      </c>
      <c r="N163" s="422">
        <f t="shared" si="69"/>
        <v>0</v>
      </c>
      <c r="O163" s="423">
        <f t="shared" si="69"/>
        <v>0</v>
      </c>
    </row>
    <row r="164" spans="1:15" ht="12.75" x14ac:dyDescent="0.2">
      <c r="A164" s="446">
        <v>2</v>
      </c>
      <c r="B164" s="425">
        <v>2</v>
      </c>
      <c r="C164" s="425">
        <v>6</v>
      </c>
      <c r="D164" s="425">
        <v>9</v>
      </c>
      <c r="E164" s="426" t="s">
        <v>296</v>
      </c>
      <c r="F164" s="6" t="s">
        <v>302</v>
      </c>
      <c r="G164" s="432"/>
      <c r="H164" s="432"/>
      <c r="I164" s="432"/>
      <c r="J164" s="432"/>
      <c r="K164" s="432"/>
      <c r="L164" s="432"/>
      <c r="M164" s="432"/>
      <c r="N164" s="432">
        <f>SUBTOTAL(9,G164:M164)</f>
        <v>0</v>
      </c>
      <c r="O164" s="430">
        <f>IFERROR(N164/$N$18*100,"0.00")</f>
        <v>0</v>
      </c>
    </row>
    <row r="165" spans="1:15" ht="12.75" x14ac:dyDescent="0.2">
      <c r="A165" s="414">
        <v>2</v>
      </c>
      <c r="B165" s="415">
        <v>2</v>
      </c>
      <c r="C165" s="415">
        <v>7</v>
      </c>
      <c r="D165" s="415"/>
      <c r="E165" s="416"/>
      <c r="F165" s="10" t="s">
        <v>135</v>
      </c>
      <c r="G165" s="417">
        <f t="shared" ref="G165:N165" si="70">+G166+G174+G181</f>
        <v>50000</v>
      </c>
      <c r="H165" s="417">
        <f t="shared" si="70"/>
        <v>80000</v>
      </c>
      <c r="I165" s="417">
        <f t="shared" si="70"/>
        <v>200000</v>
      </c>
      <c r="J165" s="417">
        <f t="shared" si="70"/>
        <v>100000</v>
      </c>
      <c r="K165" s="417">
        <f t="shared" si="70"/>
        <v>125000</v>
      </c>
      <c r="L165" s="417">
        <f t="shared" si="70"/>
        <v>20000</v>
      </c>
      <c r="M165" s="417">
        <f t="shared" si="70"/>
        <v>3600000</v>
      </c>
      <c r="N165" s="417">
        <f t="shared" si="70"/>
        <v>4175000</v>
      </c>
      <c r="O165" s="418">
        <f>+O166+O174+O181</f>
        <v>0.50751649449833247</v>
      </c>
    </row>
    <row r="166" spans="1:15" ht="12.75" x14ac:dyDescent="0.2">
      <c r="A166" s="453">
        <v>2</v>
      </c>
      <c r="B166" s="420">
        <v>2</v>
      </c>
      <c r="C166" s="420">
        <v>7</v>
      </c>
      <c r="D166" s="420">
        <v>1</v>
      </c>
      <c r="E166" s="421"/>
      <c r="F166" s="7" t="s">
        <v>361</v>
      </c>
      <c r="G166" s="422">
        <f t="shared" ref="G166:N166" si="71">SUM(G167:G173)</f>
        <v>0</v>
      </c>
      <c r="H166" s="422">
        <f t="shared" si="71"/>
        <v>0</v>
      </c>
      <c r="I166" s="422">
        <f t="shared" si="71"/>
        <v>0</v>
      </c>
      <c r="J166" s="422">
        <f t="shared" si="71"/>
        <v>0</v>
      </c>
      <c r="K166" s="422">
        <f t="shared" si="71"/>
        <v>0</v>
      </c>
      <c r="L166" s="422">
        <f t="shared" si="71"/>
        <v>0</v>
      </c>
      <c r="M166" s="422">
        <f t="shared" si="71"/>
        <v>0</v>
      </c>
      <c r="N166" s="422">
        <f t="shared" si="71"/>
        <v>0</v>
      </c>
      <c r="O166" s="423">
        <f>SUM(O167:O173)</f>
        <v>0</v>
      </c>
    </row>
    <row r="167" spans="1:15" ht="12.75" x14ac:dyDescent="0.2">
      <c r="A167" s="424">
        <v>2</v>
      </c>
      <c r="B167" s="425">
        <v>2</v>
      </c>
      <c r="C167" s="425">
        <v>7</v>
      </c>
      <c r="D167" s="425">
        <v>1</v>
      </c>
      <c r="E167" s="426" t="s">
        <v>296</v>
      </c>
      <c r="F167" s="8" t="s">
        <v>136</v>
      </c>
      <c r="G167" s="432"/>
      <c r="H167" s="432"/>
      <c r="I167" s="432"/>
      <c r="J167" s="432"/>
      <c r="K167" s="432"/>
      <c r="L167" s="432"/>
      <c r="M167" s="432"/>
      <c r="N167" s="432">
        <f t="shared" ref="N167:N173" si="72">SUBTOTAL(9,G167:M167)</f>
        <v>0</v>
      </c>
      <c r="O167" s="430">
        <f t="shared" ref="O167:O173" si="73">IFERROR(N167/$N$18*100,"0.00")</f>
        <v>0</v>
      </c>
    </row>
    <row r="168" spans="1:15" ht="12.75" x14ac:dyDescent="0.2">
      <c r="A168" s="424">
        <v>2</v>
      </c>
      <c r="B168" s="425">
        <v>2</v>
      </c>
      <c r="C168" s="425">
        <v>7</v>
      </c>
      <c r="D168" s="425">
        <v>1</v>
      </c>
      <c r="E168" s="426" t="s">
        <v>297</v>
      </c>
      <c r="F168" s="8" t="s">
        <v>137</v>
      </c>
      <c r="G168" s="432"/>
      <c r="H168" s="432"/>
      <c r="I168" s="432"/>
      <c r="J168" s="432"/>
      <c r="K168" s="432"/>
      <c r="L168" s="432"/>
      <c r="M168" s="432"/>
      <c r="N168" s="432">
        <f t="shared" si="72"/>
        <v>0</v>
      </c>
      <c r="O168" s="430">
        <f t="shared" si="73"/>
        <v>0</v>
      </c>
    </row>
    <row r="169" spans="1:15" ht="12.75" x14ac:dyDescent="0.2">
      <c r="A169" s="424">
        <v>2</v>
      </c>
      <c r="B169" s="425">
        <v>2</v>
      </c>
      <c r="C169" s="425">
        <v>7</v>
      </c>
      <c r="D169" s="425">
        <v>1</v>
      </c>
      <c r="E169" s="426" t="s">
        <v>298</v>
      </c>
      <c r="F169" s="8" t="s">
        <v>138</v>
      </c>
      <c r="G169" s="432"/>
      <c r="H169" s="432"/>
      <c r="I169" s="432"/>
      <c r="J169" s="432"/>
      <c r="K169" s="432"/>
      <c r="L169" s="432"/>
      <c r="M169" s="432"/>
      <c r="N169" s="432">
        <f t="shared" si="72"/>
        <v>0</v>
      </c>
      <c r="O169" s="430">
        <f t="shared" si="73"/>
        <v>0</v>
      </c>
    </row>
    <row r="170" spans="1:15" ht="12.75" x14ac:dyDescent="0.2">
      <c r="A170" s="424">
        <v>2</v>
      </c>
      <c r="B170" s="425">
        <v>2</v>
      </c>
      <c r="C170" s="425">
        <v>7</v>
      </c>
      <c r="D170" s="425">
        <v>1</v>
      </c>
      <c r="E170" s="426" t="s">
        <v>299</v>
      </c>
      <c r="F170" s="8" t="s">
        <v>139</v>
      </c>
      <c r="G170" s="432"/>
      <c r="H170" s="432"/>
      <c r="I170" s="432"/>
      <c r="J170" s="432"/>
      <c r="K170" s="432"/>
      <c r="L170" s="432"/>
      <c r="M170" s="432"/>
      <c r="N170" s="432">
        <f t="shared" si="72"/>
        <v>0</v>
      </c>
      <c r="O170" s="430">
        <f t="shared" si="73"/>
        <v>0</v>
      </c>
    </row>
    <row r="171" spans="1:15" ht="12.75" x14ac:dyDescent="0.2">
      <c r="A171" s="424">
        <v>2</v>
      </c>
      <c r="B171" s="425">
        <v>2</v>
      </c>
      <c r="C171" s="425">
        <v>7</v>
      </c>
      <c r="D171" s="425">
        <v>1</v>
      </c>
      <c r="E171" s="426" t="s">
        <v>303</v>
      </c>
      <c r="F171" s="8" t="s">
        <v>140</v>
      </c>
      <c r="G171" s="432"/>
      <c r="H171" s="432"/>
      <c r="I171" s="432"/>
      <c r="J171" s="432"/>
      <c r="K171" s="432"/>
      <c r="L171" s="432"/>
      <c r="M171" s="432"/>
      <c r="N171" s="432">
        <f t="shared" si="72"/>
        <v>0</v>
      </c>
      <c r="O171" s="430">
        <f t="shared" si="73"/>
        <v>0</v>
      </c>
    </row>
    <row r="172" spans="1:15" ht="12.75" x14ac:dyDescent="0.2">
      <c r="A172" s="424">
        <v>2</v>
      </c>
      <c r="B172" s="425">
        <v>2</v>
      </c>
      <c r="C172" s="425">
        <v>7</v>
      </c>
      <c r="D172" s="425">
        <v>1</v>
      </c>
      <c r="E172" s="426" t="s">
        <v>340</v>
      </c>
      <c r="F172" s="8" t="s">
        <v>141</v>
      </c>
      <c r="G172" s="432"/>
      <c r="H172" s="432"/>
      <c r="I172" s="432"/>
      <c r="J172" s="432"/>
      <c r="K172" s="432"/>
      <c r="L172" s="432"/>
      <c r="M172" s="432"/>
      <c r="N172" s="432">
        <f t="shared" si="72"/>
        <v>0</v>
      </c>
      <c r="O172" s="430">
        <f t="shared" si="73"/>
        <v>0</v>
      </c>
    </row>
    <row r="173" spans="1:15" ht="12.75" x14ac:dyDescent="0.2">
      <c r="A173" s="424">
        <v>2</v>
      </c>
      <c r="B173" s="425">
        <v>2</v>
      </c>
      <c r="C173" s="425">
        <v>7</v>
      </c>
      <c r="D173" s="425">
        <v>1</v>
      </c>
      <c r="E173" s="426" t="s">
        <v>342</v>
      </c>
      <c r="F173" s="8" t="s">
        <v>142</v>
      </c>
      <c r="G173" s="432"/>
      <c r="H173" s="432"/>
      <c r="I173" s="432"/>
      <c r="J173" s="432"/>
      <c r="K173" s="432"/>
      <c r="L173" s="432"/>
      <c r="M173" s="432"/>
      <c r="N173" s="432">
        <f t="shared" si="72"/>
        <v>0</v>
      </c>
      <c r="O173" s="430">
        <f t="shared" si="73"/>
        <v>0</v>
      </c>
    </row>
    <row r="174" spans="1:15" ht="12.75" x14ac:dyDescent="0.2">
      <c r="A174" s="419">
        <v>2</v>
      </c>
      <c r="B174" s="420">
        <v>2</v>
      </c>
      <c r="C174" s="420">
        <v>7</v>
      </c>
      <c r="D174" s="420">
        <v>2</v>
      </c>
      <c r="E174" s="421"/>
      <c r="F174" s="420" t="s">
        <v>362</v>
      </c>
      <c r="G174" s="422">
        <f t="shared" ref="G174:N174" si="74">SUM(G175:G180)</f>
        <v>50000</v>
      </c>
      <c r="H174" s="422">
        <f t="shared" si="74"/>
        <v>80000</v>
      </c>
      <c r="I174" s="422">
        <f t="shared" si="74"/>
        <v>200000</v>
      </c>
      <c r="J174" s="422">
        <f t="shared" si="74"/>
        <v>100000</v>
      </c>
      <c r="K174" s="422">
        <f t="shared" si="74"/>
        <v>125000</v>
      </c>
      <c r="L174" s="422">
        <f t="shared" si="74"/>
        <v>20000</v>
      </c>
      <c r="M174" s="422">
        <f t="shared" si="74"/>
        <v>3600000</v>
      </c>
      <c r="N174" s="422">
        <f t="shared" si="74"/>
        <v>4175000</v>
      </c>
      <c r="O174" s="423">
        <f>SUM(O175:O180)</f>
        <v>0.50751649449833247</v>
      </c>
    </row>
    <row r="175" spans="1:15" ht="12.75" x14ac:dyDescent="0.2">
      <c r="A175" s="424">
        <v>2</v>
      </c>
      <c r="B175" s="425">
        <v>2</v>
      </c>
      <c r="C175" s="425">
        <v>7</v>
      </c>
      <c r="D175" s="425">
        <v>2</v>
      </c>
      <c r="E175" s="426" t="s">
        <v>296</v>
      </c>
      <c r="F175" s="8" t="s">
        <v>363</v>
      </c>
      <c r="G175" s="432"/>
      <c r="H175" s="432"/>
      <c r="I175" s="432"/>
      <c r="J175" s="432"/>
      <c r="K175" s="432"/>
      <c r="L175" s="432">
        <v>20000</v>
      </c>
      <c r="M175" s="433">
        <f>3000000+300000</f>
        <v>3300000</v>
      </c>
      <c r="N175" s="432">
        <f t="shared" ref="N175:N180" si="75">SUBTOTAL(9,G175:M175)</f>
        <v>3320000</v>
      </c>
      <c r="O175" s="430">
        <f t="shared" ref="O175:O180" si="76">IFERROR(N175/$N$18*100,"0.00")</f>
        <v>0.40358197885855418</v>
      </c>
    </row>
    <row r="176" spans="1:15" ht="12.75" x14ac:dyDescent="0.2">
      <c r="A176" s="424">
        <v>2</v>
      </c>
      <c r="B176" s="425">
        <v>2</v>
      </c>
      <c r="C176" s="425">
        <v>7</v>
      </c>
      <c r="D176" s="425">
        <v>2</v>
      </c>
      <c r="E176" s="426" t="s">
        <v>297</v>
      </c>
      <c r="F176" s="8" t="s">
        <v>143</v>
      </c>
      <c r="G176" s="432"/>
      <c r="H176" s="432"/>
      <c r="I176" s="432"/>
      <c r="J176" s="432"/>
      <c r="K176" s="432"/>
      <c r="L176" s="432"/>
      <c r="M176" s="432"/>
      <c r="N176" s="432">
        <f t="shared" si="75"/>
        <v>0</v>
      </c>
      <c r="O176" s="430">
        <f t="shared" si="76"/>
        <v>0</v>
      </c>
    </row>
    <row r="177" spans="1:15" ht="12.75" x14ac:dyDescent="0.2">
      <c r="A177" s="424">
        <v>2</v>
      </c>
      <c r="B177" s="425">
        <v>2</v>
      </c>
      <c r="C177" s="425">
        <v>7</v>
      </c>
      <c r="D177" s="425">
        <v>2</v>
      </c>
      <c r="E177" s="426" t="s">
        <v>298</v>
      </c>
      <c r="F177" s="8" t="s">
        <v>364</v>
      </c>
      <c r="G177" s="432"/>
      <c r="H177" s="432"/>
      <c r="I177" s="432"/>
      <c r="J177" s="432"/>
      <c r="K177" s="432"/>
      <c r="L177" s="432"/>
      <c r="M177" s="432"/>
      <c r="N177" s="432">
        <f t="shared" si="75"/>
        <v>0</v>
      </c>
      <c r="O177" s="430">
        <f t="shared" si="76"/>
        <v>0</v>
      </c>
    </row>
    <row r="178" spans="1:15" ht="12.75" x14ac:dyDescent="0.2">
      <c r="A178" s="424">
        <v>2</v>
      </c>
      <c r="B178" s="425">
        <v>2</v>
      </c>
      <c r="C178" s="425">
        <v>7</v>
      </c>
      <c r="D178" s="425">
        <v>2</v>
      </c>
      <c r="E178" s="426" t="s">
        <v>299</v>
      </c>
      <c r="F178" s="8" t="s">
        <v>144</v>
      </c>
      <c r="G178" s="432">
        <v>50000</v>
      </c>
      <c r="H178" s="432">
        <v>80000</v>
      </c>
      <c r="I178" s="432">
        <v>200000</v>
      </c>
      <c r="J178" s="432">
        <v>100000</v>
      </c>
      <c r="K178" s="432">
        <v>125000</v>
      </c>
      <c r="L178" s="432"/>
      <c r="M178" s="455">
        <v>100000</v>
      </c>
      <c r="N178" s="432">
        <f t="shared" si="75"/>
        <v>655000</v>
      </c>
      <c r="O178" s="430">
        <f t="shared" si="76"/>
        <v>7.9622348238660531E-2</v>
      </c>
    </row>
    <row r="179" spans="1:15" ht="12.75" x14ac:dyDescent="0.2">
      <c r="A179" s="424">
        <v>2</v>
      </c>
      <c r="B179" s="425">
        <v>2</v>
      </c>
      <c r="C179" s="425">
        <v>7</v>
      </c>
      <c r="D179" s="425">
        <v>2</v>
      </c>
      <c r="E179" s="426" t="s">
        <v>303</v>
      </c>
      <c r="F179" s="8" t="s">
        <v>304</v>
      </c>
      <c r="G179" s="432"/>
      <c r="H179" s="432"/>
      <c r="I179" s="432"/>
      <c r="J179" s="432"/>
      <c r="K179" s="432"/>
      <c r="L179" s="432"/>
      <c r="M179" s="432"/>
      <c r="N179" s="432">
        <f t="shared" si="75"/>
        <v>0</v>
      </c>
      <c r="O179" s="430">
        <f t="shared" si="76"/>
        <v>0</v>
      </c>
    </row>
    <row r="180" spans="1:15" ht="12.75" x14ac:dyDescent="0.2">
      <c r="A180" s="424">
        <v>2</v>
      </c>
      <c r="B180" s="425">
        <v>2</v>
      </c>
      <c r="C180" s="425">
        <v>7</v>
      </c>
      <c r="D180" s="425">
        <v>2</v>
      </c>
      <c r="E180" s="426" t="s">
        <v>340</v>
      </c>
      <c r="F180" s="456" t="s">
        <v>145</v>
      </c>
      <c r="G180" s="432"/>
      <c r="H180" s="432"/>
      <c r="I180" s="432"/>
      <c r="J180" s="432"/>
      <c r="K180" s="432"/>
      <c r="L180" s="432"/>
      <c r="M180" s="432">
        <v>200000</v>
      </c>
      <c r="N180" s="432">
        <f t="shared" si="75"/>
        <v>200000</v>
      </c>
      <c r="O180" s="430">
        <f t="shared" si="76"/>
        <v>2.4312167401117721E-2</v>
      </c>
    </row>
    <row r="181" spans="1:15" ht="12.75" x14ac:dyDescent="0.2">
      <c r="A181" s="419">
        <v>2</v>
      </c>
      <c r="B181" s="420">
        <v>2</v>
      </c>
      <c r="C181" s="420">
        <v>7</v>
      </c>
      <c r="D181" s="420">
        <v>3</v>
      </c>
      <c r="E181" s="421"/>
      <c r="F181" s="420" t="s">
        <v>146</v>
      </c>
      <c r="G181" s="422">
        <f t="shared" ref="G181:O181" si="77">G182</f>
        <v>0</v>
      </c>
      <c r="H181" s="422">
        <f t="shared" si="77"/>
        <v>0</v>
      </c>
      <c r="I181" s="422">
        <f t="shared" si="77"/>
        <v>0</v>
      </c>
      <c r="J181" s="422">
        <f t="shared" si="77"/>
        <v>0</v>
      </c>
      <c r="K181" s="422">
        <f t="shared" si="77"/>
        <v>0</v>
      </c>
      <c r="L181" s="422">
        <f t="shared" si="77"/>
        <v>0</v>
      </c>
      <c r="M181" s="422">
        <f t="shared" si="77"/>
        <v>0</v>
      </c>
      <c r="N181" s="422">
        <f t="shared" si="77"/>
        <v>0</v>
      </c>
      <c r="O181" s="423">
        <f t="shared" si="77"/>
        <v>0</v>
      </c>
    </row>
    <row r="182" spans="1:15" ht="12.75" x14ac:dyDescent="0.2">
      <c r="A182" s="424">
        <v>2</v>
      </c>
      <c r="B182" s="425">
        <v>2</v>
      </c>
      <c r="C182" s="425">
        <v>7</v>
      </c>
      <c r="D182" s="425">
        <v>3</v>
      </c>
      <c r="E182" s="426" t="s">
        <v>296</v>
      </c>
      <c r="F182" s="425" t="s">
        <v>146</v>
      </c>
      <c r="G182" s="432"/>
      <c r="H182" s="432"/>
      <c r="I182" s="432"/>
      <c r="J182" s="432"/>
      <c r="K182" s="432"/>
      <c r="L182" s="432"/>
      <c r="M182" s="432"/>
      <c r="N182" s="432">
        <f>SUBTOTAL(9,G182:M182)</f>
        <v>0</v>
      </c>
      <c r="O182" s="430">
        <f>IFERROR(N182/$N$18*100,"0.00")</f>
        <v>0</v>
      </c>
    </row>
    <row r="183" spans="1:15" ht="12.75" x14ac:dyDescent="0.2">
      <c r="A183" s="414">
        <v>2</v>
      </c>
      <c r="B183" s="415">
        <v>2</v>
      </c>
      <c r="C183" s="415">
        <v>8</v>
      </c>
      <c r="D183" s="415"/>
      <c r="E183" s="416"/>
      <c r="F183" s="10" t="s">
        <v>365</v>
      </c>
      <c r="G183" s="417">
        <f t="shared" ref="G183:N183" si="78">+G184+G186+G188+G190+G192+G196+G201+G208+G212</f>
        <v>0</v>
      </c>
      <c r="H183" s="417">
        <f t="shared" si="78"/>
        <v>0</v>
      </c>
      <c r="I183" s="417">
        <f t="shared" si="78"/>
        <v>1546560</v>
      </c>
      <c r="J183" s="417">
        <f t="shared" si="78"/>
        <v>0</v>
      </c>
      <c r="K183" s="417">
        <f t="shared" si="78"/>
        <v>0</v>
      </c>
      <c r="L183" s="417">
        <f t="shared" si="78"/>
        <v>611881.19999999995</v>
      </c>
      <c r="M183" s="417">
        <f t="shared" si="78"/>
        <v>2493012.2800000003</v>
      </c>
      <c r="N183" s="417">
        <f t="shared" si="78"/>
        <v>4651453.4800000004</v>
      </c>
      <c r="O183" s="418">
        <f>+O184+O186+O188+O190+O192+O196+O201+O208+O212</f>
        <v>0.56543457832135791</v>
      </c>
    </row>
    <row r="184" spans="1:15" ht="12.75" x14ac:dyDescent="0.2">
      <c r="A184" s="419">
        <v>2</v>
      </c>
      <c r="B184" s="420">
        <v>2</v>
      </c>
      <c r="C184" s="420">
        <v>8</v>
      </c>
      <c r="D184" s="420">
        <v>1</v>
      </c>
      <c r="E184" s="421"/>
      <c r="F184" s="420" t="s">
        <v>147</v>
      </c>
      <c r="G184" s="422">
        <f t="shared" ref="G184:O184" si="79">G185</f>
        <v>0</v>
      </c>
      <c r="H184" s="422">
        <f t="shared" si="79"/>
        <v>0</v>
      </c>
      <c r="I184" s="422">
        <f t="shared" si="79"/>
        <v>0</v>
      </c>
      <c r="J184" s="422">
        <f t="shared" si="79"/>
        <v>0</v>
      </c>
      <c r="K184" s="422">
        <f t="shared" si="79"/>
        <v>0</v>
      </c>
      <c r="L184" s="422">
        <f t="shared" si="79"/>
        <v>0</v>
      </c>
      <c r="M184" s="422">
        <f t="shared" si="79"/>
        <v>0</v>
      </c>
      <c r="N184" s="422">
        <f t="shared" si="79"/>
        <v>0</v>
      </c>
      <c r="O184" s="423">
        <f t="shared" si="79"/>
        <v>0</v>
      </c>
    </row>
    <row r="185" spans="1:15" ht="12.75" x14ac:dyDescent="0.2">
      <c r="A185" s="424">
        <v>2</v>
      </c>
      <c r="B185" s="425">
        <v>2</v>
      </c>
      <c r="C185" s="425">
        <v>8</v>
      </c>
      <c r="D185" s="425">
        <v>1</v>
      </c>
      <c r="E185" s="426" t="s">
        <v>296</v>
      </c>
      <c r="F185" s="425" t="s">
        <v>147</v>
      </c>
      <c r="G185" s="432"/>
      <c r="H185" s="432"/>
      <c r="I185" s="432"/>
      <c r="J185" s="432"/>
      <c r="K185" s="432"/>
      <c r="L185" s="432"/>
      <c r="M185" s="432"/>
      <c r="N185" s="432">
        <f>SUBTOTAL(9,G185:M185)</f>
        <v>0</v>
      </c>
      <c r="O185" s="430">
        <f>IFERROR(N185/$N$18*100,"0.00")</f>
        <v>0</v>
      </c>
    </row>
    <row r="186" spans="1:15" ht="12.75" x14ac:dyDescent="0.2">
      <c r="A186" s="419">
        <v>2</v>
      </c>
      <c r="B186" s="420">
        <v>2</v>
      </c>
      <c r="C186" s="420">
        <v>8</v>
      </c>
      <c r="D186" s="420">
        <v>2</v>
      </c>
      <c r="E186" s="421"/>
      <c r="F186" s="420" t="s">
        <v>148</v>
      </c>
      <c r="G186" s="422">
        <f t="shared" ref="G186:O186" si="80">G187</f>
        <v>0</v>
      </c>
      <c r="H186" s="422">
        <f t="shared" si="80"/>
        <v>0</v>
      </c>
      <c r="I186" s="422">
        <f t="shared" si="80"/>
        <v>0</v>
      </c>
      <c r="J186" s="422">
        <f t="shared" si="80"/>
        <v>0</v>
      </c>
      <c r="K186" s="422">
        <f t="shared" si="80"/>
        <v>0</v>
      </c>
      <c r="L186" s="422">
        <f t="shared" si="80"/>
        <v>0</v>
      </c>
      <c r="M186" s="422">
        <f t="shared" si="80"/>
        <v>172651.68</v>
      </c>
      <c r="N186" s="422">
        <f t="shared" si="80"/>
        <v>172651.68</v>
      </c>
      <c r="O186" s="423">
        <f t="shared" si="80"/>
        <v>2.0987682731221043E-2</v>
      </c>
    </row>
    <row r="187" spans="1:15" ht="12.75" x14ac:dyDescent="0.2">
      <c r="A187" s="424">
        <v>2</v>
      </c>
      <c r="B187" s="425">
        <v>2</v>
      </c>
      <c r="C187" s="425">
        <v>8</v>
      </c>
      <c r="D187" s="425">
        <v>2</v>
      </c>
      <c r="E187" s="426" t="s">
        <v>296</v>
      </c>
      <c r="F187" s="425" t="s">
        <v>148</v>
      </c>
      <c r="G187" s="432"/>
      <c r="H187" s="432"/>
      <c r="I187" s="432"/>
      <c r="J187" s="432"/>
      <c r="K187" s="432"/>
      <c r="L187" s="432"/>
      <c r="M187" s="432">
        <v>172651.68</v>
      </c>
      <c r="N187" s="432">
        <f>SUBTOTAL(9,G187:M187)</f>
        <v>172651.68</v>
      </c>
      <c r="O187" s="430">
        <f>IFERROR(N187/$N$18*100,"0.00")</f>
        <v>2.0987682731221043E-2</v>
      </c>
    </row>
    <row r="188" spans="1:15" ht="12.75" x14ac:dyDescent="0.2">
      <c r="A188" s="419">
        <v>2</v>
      </c>
      <c r="B188" s="420">
        <v>2</v>
      </c>
      <c r="C188" s="420">
        <v>8</v>
      </c>
      <c r="D188" s="420">
        <v>3</v>
      </c>
      <c r="E188" s="421"/>
      <c r="F188" s="420" t="s">
        <v>149</v>
      </c>
      <c r="G188" s="422">
        <f t="shared" ref="G188:O188" si="81">G189</f>
        <v>0</v>
      </c>
      <c r="H188" s="422">
        <f t="shared" si="81"/>
        <v>0</v>
      </c>
      <c r="I188" s="422">
        <f t="shared" si="81"/>
        <v>0</v>
      </c>
      <c r="J188" s="422">
        <f t="shared" si="81"/>
        <v>0</v>
      </c>
      <c r="K188" s="422">
        <f t="shared" si="81"/>
        <v>0</v>
      </c>
      <c r="L188" s="422">
        <f t="shared" si="81"/>
        <v>0</v>
      </c>
      <c r="M188" s="422">
        <f t="shared" si="81"/>
        <v>0</v>
      </c>
      <c r="N188" s="422">
        <f t="shared" si="81"/>
        <v>0</v>
      </c>
      <c r="O188" s="423">
        <f t="shared" si="81"/>
        <v>0</v>
      </c>
    </row>
    <row r="189" spans="1:15" ht="12.75" x14ac:dyDescent="0.2">
      <c r="A189" s="424">
        <v>2</v>
      </c>
      <c r="B189" s="425">
        <v>2</v>
      </c>
      <c r="C189" s="425">
        <v>8</v>
      </c>
      <c r="D189" s="425">
        <v>3</v>
      </c>
      <c r="E189" s="426" t="s">
        <v>296</v>
      </c>
      <c r="F189" s="456" t="s">
        <v>149</v>
      </c>
      <c r="G189" s="432"/>
      <c r="H189" s="432"/>
      <c r="I189" s="432"/>
      <c r="J189" s="432"/>
      <c r="K189" s="432"/>
      <c r="L189" s="432"/>
      <c r="M189" s="432"/>
      <c r="N189" s="432">
        <f>SUBTOTAL(9,G189:M189)</f>
        <v>0</v>
      </c>
      <c r="O189" s="430">
        <f>IFERROR(N189/$N$18*100,"0.00")</f>
        <v>0</v>
      </c>
    </row>
    <row r="190" spans="1:15" ht="12.75" x14ac:dyDescent="0.2">
      <c r="A190" s="419">
        <v>2</v>
      </c>
      <c r="B190" s="420">
        <v>2</v>
      </c>
      <c r="C190" s="420">
        <v>8</v>
      </c>
      <c r="D190" s="420">
        <v>4</v>
      </c>
      <c r="E190" s="421"/>
      <c r="F190" s="420" t="s">
        <v>150</v>
      </c>
      <c r="G190" s="422">
        <f t="shared" ref="G190:O190" si="82">G191</f>
        <v>0</v>
      </c>
      <c r="H190" s="422">
        <f t="shared" si="82"/>
        <v>0</v>
      </c>
      <c r="I190" s="422">
        <f t="shared" si="82"/>
        <v>0</v>
      </c>
      <c r="J190" s="422">
        <f t="shared" si="82"/>
        <v>0</v>
      </c>
      <c r="K190" s="422">
        <f t="shared" si="82"/>
        <v>0</v>
      </c>
      <c r="L190" s="422">
        <f t="shared" si="82"/>
        <v>0</v>
      </c>
      <c r="M190" s="422">
        <f t="shared" si="82"/>
        <v>6000</v>
      </c>
      <c r="N190" s="422">
        <f t="shared" si="82"/>
        <v>6000</v>
      </c>
      <c r="O190" s="423">
        <f t="shared" si="82"/>
        <v>7.2936502203353162E-4</v>
      </c>
    </row>
    <row r="191" spans="1:15" ht="12.75" x14ac:dyDescent="0.2">
      <c r="A191" s="424">
        <v>2</v>
      </c>
      <c r="B191" s="425">
        <v>2</v>
      </c>
      <c r="C191" s="425">
        <v>8</v>
      </c>
      <c r="D191" s="425">
        <v>4</v>
      </c>
      <c r="E191" s="426" t="s">
        <v>296</v>
      </c>
      <c r="F191" s="425" t="s">
        <v>150</v>
      </c>
      <c r="G191" s="432"/>
      <c r="H191" s="432"/>
      <c r="I191" s="432"/>
      <c r="J191" s="432"/>
      <c r="K191" s="432"/>
      <c r="L191" s="432"/>
      <c r="M191" s="432">
        <v>6000</v>
      </c>
      <c r="N191" s="432">
        <f>SUBTOTAL(9,G191:M191)</f>
        <v>6000</v>
      </c>
      <c r="O191" s="430">
        <f>IFERROR(N191/$N$18*100,"0.00")</f>
        <v>7.2936502203353162E-4</v>
      </c>
    </row>
    <row r="192" spans="1:15" ht="12.75" x14ac:dyDescent="0.2">
      <c r="A192" s="419">
        <v>2</v>
      </c>
      <c r="B192" s="420">
        <v>2</v>
      </c>
      <c r="C192" s="420">
        <v>8</v>
      </c>
      <c r="D192" s="420">
        <v>5</v>
      </c>
      <c r="E192" s="421"/>
      <c r="F192" s="420" t="s">
        <v>151</v>
      </c>
      <c r="G192" s="422">
        <f t="shared" ref="G192:N192" si="83">SUM(G193:G195)</f>
        <v>0</v>
      </c>
      <c r="H192" s="422">
        <f t="shared" si="83"/>
        <v>0</v>
      </c>
      <c r="I192" s="422">
        <f t="shared" si="83"/>
        <v>0</v>
      </c>
      <c r="J192" s="422">
        <f t="shared" si="83"/>
        <v>0</v>
      </c>
      <c r="K192" s="422">
        <f t="shared" si="83"/>
        <v>0</v>
      </c>
      <c r="L192" s="422">
        <f t="shared" si="83"/>
        <v>139759.20000000001</v>
      </c>
      <c r="M192" s="422">
        <f t="shared" si="83"/>
        <v>0</v>
      </c>
      <c r="N192" s="422">
        <f t="shared" si="83"/>
        <v>139759.20000000001</v>
      </c>
      <c r="O192" s="423">
        <f>SUM(O193:O195)</f>
        <v>1.6989245331231459E-2</v>
      </c>
    </row>
    <row r="193" spans="1:15" ht="12.75" x14ac:dyDescent="0.2">
      <c r="A193" s="424">
        <v>2</v>
      </c>
      <c r="B193" s="425">
        <v>2</v>
      </c>
      <c r="C193" s="425">
        <v>8</v>
      </c>
      <c r="D193" s="425">
        <v>5</v>
      </c>
      <c r="E193" s="426" t="s">
        <v>296</v>
      </c>
      <c r="F193" s="425" t="s">
        <v>152</v>
      </c>
      <c r="G193" s="432"/>
      <c r="H193" s="432"/>
      <c r="I193" s="432"/>
      <c r="J193" s="432"/>
      <c r="K193" s="432"/>
      <c r="L193" s="432"/>
      <c r="M193" s="432"/>
      <c r="N193" s="432">
        <f>SUBTOTAL(9,G193:M193)</f>
        <v>0</v>
      </c>
      <c r="O193" s="430">
        <f>IFERROR(N193/$N$18*100,"0.00")</f>
        <v>0</v>
      </c>
    </row>
    <row r="194" spans="1:15" ht="12.75" x14ac:dyDescent="0.2">
      <c r="A194" s="424">
        <v>2</v>
      </c>
      <c r="B194" s="425">
        <v>2</v>
      </c>
      <c r="C194" s="425">
        <v>8</v>
      </c>
      <c r="D194" s="425">
        <v>5</v>
      </c>
      <c r="E194" s="426" t="s">
        <v>297</v>
      </c>
      <c r="F194" s="425" t="s">
        <v>153</v>
      </c>
      <c r="G194" s="432"/>
      <c r="H194" s="432"/>
      <c r="I194" s="432"/>
      <c r="J194" s="432"/>
      <c r="K194" s="432"/>
      <c r="L194" s="432"/>
      <c r="M194" s="432"/>
      <c r="N194" s="432">
        <f>SUBTOTAL(9,G194:M194)</f>
        <v>0</v>
      </c>
      <c r="O194" s="430">
        <f>IFERROR(N194/$N$18*100,"0.00")</f>
        <v>0</v>
      </c>
    </row>
    <row r="195" spans="1:15" ht="12.75" x14ac:dyDescent="0.2">
      <c r="A195" s="424">
        <v>2</v>
      </c>
      <c r="B195" s="425">
        <v>2</v>
      </c>
      <c r="C195" s="425">
        <v>8</v>
      </c>
      <c r="D195" s="425">
        <v>5</v>
      </c>
      <c r="E195" s="426" t="s">
        <v>298</v>
      </c>
      <c r="F195" s="425" t="s">
        <v>305</v>
      </c>
      <c r="G195" s="432"/>
      <c r="H195" s="432"/>
      <c r="I195" s="432"/>
      <c r="J195" s="432"/>
      <c r="K195" s="432"/>
      <c r="L195" s="432">
        <v>139759.20000000001</v>
      </c>
      <c r="M195" s="432"/>
      <c r="N195" s="432">
        <f>SUBTOTAL(9,G195:M195)</f>
        <v>139759.20000000001</v>
      </c>
      <c r="O195" s="430">
        <f>IFERROR(N195/$N$18*100,"0.00")</f>
        <v>1.6989245331231459E-2</v>
      </c>
    </row>
    <row r="196" spans="1:15" ht="12.75" x14ac:dyDescent="0.2">
      <c r="A196" s="419">
        <v>2</v>
      </c>
      <c r="B196" s="420">
        <v>2</v>
      </c>
      <c r="C196" s="420">
        <v>8</v>
      </c>
      <c r="D196" s="420">
        <v>6</v>
      </c>
      <c r="E196" s="421"/>
      <c r="F196" s="420" t="s">
        <v>154</v>
      </c>
      <c r="G196" s="422">
        <f t="shared" ref="G196:N196" si="84">SUM(G197:G200)</f>
        <v>0</v>
      </c>
      <c r="H196" s="422">
        <f t="shared" si="84"/>
        <v>0</v>
      </c>
      <c r="I196" s="422">
        <f t="shared" si="84"/>
        <v>0</v>
      </c>
      <c r="J196" s="422">
        <f t="shared" si="84"/>
        <v>0</v>
      </c>
      <c r="K196" s="422">
        <f t="shared" si="84"/>
        <v>0</v>
      </c>
      <c r="L196" s="422">
        <f t="shared" si="84"/>
        <v>412122</v>
      </c>
      <c r="M196" s="422">
        <f t="shared" si="84"/>
        <v>827000</v>
      </c>
      <c r="N196" s="422">
        <f t="shared" si="84"/>
        <v>1239122</v>
      </c>
      <c r="O196" s="423">
        <f>SUM(O197:O200)</f>
        <v>0.15062870747203899</v>
      </c>
    </row>
    <row r="197" spans="1:15" ht="12.75" x14ac:dyDescent="0.2">
      <c r="A197" s="424">
        <v>2</v>
      </c>
      <c r="B197" s="425">
        <v>2</v>
      </c>
      <c r="C197" s="425">
        <v>8</v>
      </c>
      <c r="D197" s="425">
        <v>6</v>
      </c>
      <c r="E197" s="426" t="s">
        <v>296</v>
      </c>
      <c r="F197" s="425" t="s">
        <v>366</v>
      </c>
      <c r="G197" s="432"/>
      <c r="H197" s="432"/>
      <c r="I197" s="432"/>
      <c r="J197" s="432"/>
      <c r="K197" s="432"/>
      <c r="L197" s="432">
        <f>219480+90000</f>
        <v>309480</v>
      </c>
      <c r="M197" s="438">
        <f>690000+37000</f>
        <v>727000</v>
      </c>
      <c r="N197" s="432">
        <f>SUBTOTAL(9,G197:M197)</f>
        <v>1036480</v>
      </c>
      <c r="O197" s="430">
        <f>IFERROR(N197/$N$18*100,"0.00")</f>
        <v>0.12599537633955249</v>
      </c>
    </row>
    <row r="198" spans="1:15" ht="12.75" x14ac:dyDescent="0.2">
      <c r="A198" s="424">
        <v>2</v>
      </c>
      <c r="B198" s="425">
        <v>2</v>
      </c>
      <c r="C198" s="425">
        <v>8</v>
      </c>
      <c r="D198" s="425">
        <v>6</v>
      </c>
      <c r="E198" s="426" t="s">
        <v>297</v>
      </c>
      <c r="F198" s="425" t="s">
        <v>155</v>
      </c>
      <c r="G198" s="432"/>
      <c r="H198" s="432"/>
      <c r="I198" s="432"/>
      <c r="J198" s="432"/>
      <c r="K198" s="432"/>
      <c r="L198" s="432">
        <v>102642</v>
      </c>
      <c r="M198" s="432"/>
      <c r="N198" s="432">
        <f>SUBTOTAL(9,G198:M198)</f>
        <v>102642</v>
      </c>
      <c r="O198" s="430">
        <f>IFERROR(N198/$N$18*100,"0.00")</f>
        <v>1.2477247431927626E-2</v>
      </c>
    </row>
    <row r="199" spans="1:15" ht="12.75" x14ac:dyDescent="0.2">
      <c r="A199" s="424">
        <v>2</v>
      </c>
      <c r="B199" s="425">
        <v>2</v>
      </c>
      <c r="C199" s="425">
        <v>8</v>
      </c>
      <c r="D199" s="425">
        <v>6</v>
      </c>
      <c r="E199" s="426" t="s">
        <v>298</v>
      </c>
      <c r="F199" s="425" t="s">
        <v>156</v>
      </c>
      <c r="G199" s="432"/>
      <c r="H199" s="432"/>
      <c r="I199" s="432"/>
      <c r="J199" s="432"/>
      <c r="K199" s="432"/>
      <c r="L199" s="432"/>
      <c r="M199" s="432"/>
      <c r="N199" s="432">
        <f>SUBTOTAL(9,G199:M199)</f>
        <v>0</v>
      </c>
      <c r="O199" s="430">
        <f>IFERROR(N199/$N$18*100,"0.00")</f>
        <v>0</v>
      </c>
    </row>
    <row r="200" spans="1:15" ht="12.75" x14ac:dyDescent="0.2">
      <c r="A200" s="424">
        <v>2</v>
      </c>
      <c r="B200" s="425">
        <v>2</v>
      </c>
      <c r="C200" s="425">
        <v>8</v>
      </c>
      <c r="D200" s="425">
        <v>6</v>
      </c>
      <c r="E200" s="426" t="s">
        <v>299</v>
      </c>
      <c r="F200" s="425" t="s">
        <v>157</v>
      </c>
      <c r="G200" s="432"/>
      <c r="H200" s="432"/>
      <c r="I200" s="432"/>
      <c r="J200" s="432"/>
      <c r="K200" s="432"/>
      <c r="L200" s="432"/>
      <c r="M200" s="432">
        <v>100000</v>
      </c>
      <c r="N200" s="432">
        <f>SUBTOTAL(9,G200:M200)</f>
        <v>100000</v>
      </c>
      <c r="O200" s="430">
        <f>IFERROR(N200/$N$18*100,"0.00")</f>
        <v>1.2156083700558861E-2</v>
      </c>
    </row>
    <row r="201" spans="1:15" ht="12.75" x14ac:dyDescent="0.2">
      <c r="A201" s="419">
        <v>2</v>
      </c>
      <c r="B201" s="420">
        <v>2</v>
      </c>
      <c r="C201" s="420">
        <v>8</v>
      </c>
      <c r="D201" s="420">
        <v>7</v>
      </c>
      <c r="E201" s="421"/>
      <c r="F201" s="420" t="s">
        <v>158</v>
      </c>
      <c r="G201" s="422">
        <f t="shared" ref="G201:N201" si="85">SUM(G202:G207)</f>
        <v>0</v>
      </c>
      <c r="H201" s="422">
        <f t="shared" si="85"/>
        <v>0</v>
      </c>
      <c r="I201" s="422">
        <f t="shared" si="85"/>
        <v>1546560</v>
      </c>
      <c r="J201" s="422">
        <f t="shared" si="85"/>
        <v>0</v>
      </c>
      <c r="K201" s="422">
        <f t="shared" si="85"/>
        <v>0</v>
      </c>
      <c r="L201" s="422">
        <f t="shared" si="85"/>
        <v>60000</v>
      </c>
      <c r="M201" s="422">
        <f t="shared" si="85"/>
        <v>1487360.6</v>
      </c>
      <c r="N201" s="422">
        <f t="shared" si="85"/>
        <v>3093920.6</v>
      </c>
      <c r="O201" s="423">
        <f>SUM(O202:O207)</f>
        <v>0.37609957776483294</v>
      </c>
    </row>
    <row r="202" spans="1:15" ht="12.75" x14ac:dyDescent="0.2">
      <c r="A202" s="424">
        <v>2</v>
      </c>
      <c r="B202" s="425">
        <v>2</v>
      </c>
      <c r="C202" s="425">
        <v>8</v>
      </c>
      <c r="D202" s="425">
        <v>7</v>
      </c>
      <c r="E202" s="426" t="s">
        <v>296</v>
      </c>
      <c r="F202" s="456" t="s">
        <v>367</v>
      </c>
      <c r="G202" s="432"/>
      <c r="H202" s="432"/>
      <c r="I202" s="432"/>
      <c r="J202" s="432"/>
      <c r="K202" s="432"/>
      <c r="L202" s="432"/>
      <c r="M202" s="432"/>
      <c r="N202" s="432">
        <f t="shared" ref="N202:N207" si="86">SUBTOTAL(9,G202:M202)</f>
        <v>0</v>
      </c>
      <c r="O202" s="430">
        <f t="shared" ref="O202:O207" si="87">IFERROR(N202/$N$18*100,"0.00")</f>
        <v>0</v>
      </c>
    </row>
    <row r="203" spans="1:15" ht="12.75" x14ac:dyDescent="0.2">
      <c r="A203" s="424">
        <v>2</v>
      </c>
      <c r="B203" s="425">
        <v>2</v>
      </c>
      <c r="C203" s="425">
        <v>8</v>
      </c>
      <c r="D203" s="425">
        <v>7</v>
      </c>
      <c r="E203" s="426" t="s">
        <v>297</v>
      </c>
      <c r="F203" s="456" t="s">
        <v>159</v>
      </c>
      <c r="G203" s="432"/>
      <c r="H203" s="432"/>
      <c r="I203" s="432"/>
      <c r="J203" s="432"/>
      <c r="K203" s="432"/>
      <c r="L203" s="432"/>
      <c r="M203" s="438">
        <v>240000</v>
      </c>
      <c r="N203" s="432">
        <f t="shared" si="86"/>
        <v>240000</v>
      </c>
      <c r="O203" s="430">
        <f t="shared" si="87"/>
        <v>2.9174600881341269E-2</v>
      </c>
    </row>
    <row r="204" spans="1:15" ht="12.75" x14ac:dyDescent="0.2">
      <c r="A204" s="424">
        <v>2</v>
      </c>
      <c r="B204" s="425">
        <v>2</v>
      </c>
      <c r="C204" s="425">
        <v>8</v>
      </c>
      <c r="D204" s="425">
        <v>7</v>
      </c>
      <c r="E204" s="426" t="s">
        <v>298</v>
      </c>
      <c r="F204" s="456" t="s">
        <v>160</v>
      </c>
      <c r="G204" s="432"/>
      <c r="H204" s="432"/>
      <c r="I204" s="432"/>
      <c r="J204" s="432"/>
      <c r="K204" s="432"/>
      <c r="L204" s="432"/>
      <c r="M204" s="433"/>
      <c r="N204" s="432">
        <f t="shared" si="86"/>
        <v>0</v>
      </c>
      <c r="O204" s="430">
        <f t="shared" si="87"/>
        <v>0</v>
      </c>
    </row>
    <row r="205" spans="1:15" ht="12.75" x14ac:dyDescent="0.2">
      <c r="A205" s="424">
        <v>2</v>
      </c>
      <c r="B205" s="425">
        <v>2</v>
      </c>
      <c r="C205" s="425">
        <v>8</v>
      </c>
      <c r="D205" s="425">
        <v>7</v>
      </c>
      <c r="E205" s="426" t="s">
        <v>299</v>
      </c>
      <c r="F205" s="456" t="s">
        <v>161</v>
      </c>
      <c r="G205" s="432"/>
      <c r="H205" s="432"/>
      <c r="I205" s="432"/>
      <c r="J205" s="432"/>
      <c r="K205" s="432"/>
      <c r="L205" s="432">
        <v>60000</v>
      </c>
      <c r="M205" s="433">
        <v>500000</v>
      </c>
      <c r="N205" s="432">
        <f t="shared" si="86"/>
        <v>560000</v>
      </c>
      <c r="O205" s="430">
        <f t="shared" si="87"/>
        <v>6.8074068723129613E-2</v>
      </c>
    </row>
    <row r="206" spans="1:15" ht="12.75" x14ac:dyDescent="0.2">
      <c r="A206" s="447">
        <v>2</v>
      </c>
      <c r="B206" s="425">
        <v>2</v>
      </c>
      <c r="C206" s="425">
        <v>8</v>
      </c>
      <c r="D206" s="425">
        <v>7</v>
      </c>
      <c r="E206" s="426" t="s">
        <v>303</v>
      </c>
      <c r="F206" s="456" t="s">
        <v>162</v>
      </c>
      <c r="G206" s="432"/>
      <c r="H206" s="432"/>
      <c r="I206" s="432"/>
      <c r="J206" s="432"/>
      <c r="K206" s="432"/>
      <c r="L206" s="432"/>
      <c r="M206" s="433">
        <v>586224</v>
      </c>
      <c r="N206" s="432">
        <f t="shared" si="86"/>
        <v>586224</v>
      </c>
      <c r="O206" s="430">
        <f t="shared" si="87"/>
        <v>7.1261880112764187E-2</v>
      </c>
    </row>
    <row r="207" spans="1:15" ht="12.75" x14ac:dyDescent="0.2">
      <c r="A207" s="424">
        <v>2</v>
      </c>
      <c r="B207" s="425">
        <v>2</v>
      </c>
      <c r="C207" s="425">
        <v>8</v>
      </c>
      <c r="D207" s="425">
        <v>7</v>
      </c>
      <c r="E207" s="426" t="s">
        <v>340</v>
      </c>
      <c r="F207" s="456" t="s">
        <v>163</v>
      </c>
      <c r="G207" s="433"/>
      <c r="H207" s="433"/>
      <c r="I207" s="433">
        <v>1546560</v>
      </c>
      <c r="J207" s="457"/>
      <c r="K207" s="433"/>
      <c r="L207" s="433"/>
      <c r="M207" s="458">
        <v>161136.6</v>
      </c>
      <c r="N207" s="432">
        <f t="shared" si="86"/>
        <v>1707696.6</v>
      </c>
      <c r="O207" s="430">
        <f t="shared" si="87"/>
        <v>0.20758902804759788</v>
      </c>
    </row>
    <row r="208" spans="1:15" ht="12.75" x14ac:dyDescent="0.2">
      <c r="A208" s="419">
        <v>2</v>
      </c>
      <c r="B208" s="420">
        <v>2</v>
      </c>
      <c r="C208" s="420">
        <v>8</v>
      </c>
      <c r="D208" s="420">
        <v>8</v>
      </c>
      <c r="E208" s="421"/>
      <c r="F208" s="420" t="s">
        <v>164</v>
      </c>
      <c r="G208" s="422">
        <f t="shared" ref="G208:N208" si="88">SUM(G209:G211)</f>
        <v>0</v>
      </c>
      <c r="H208" s="422">
        <f t="shared" si="88"/>
        <v>0</v>
      </c>
      <c r="I208" s="422">
        <f t="shared" si="88"/>
        <v>0</v>
      </c>
      <c r="J208" s="422">
        <f t="shared" si="88"/>
        <v>0</v>
      </c>
      <c r="K208" s="422">
        <f t="shared" si="88"/>
        <v>0</v>
      </c>
      <c r="L208" s="422">
        <f t="shared" si="88"/>
        <v>0</v>
      </c>
      <c r="M208" s="422">
        <f t="shared" si="88"/>
        <v>0</v>
      </c>
      <c r="N208" s="422">
        <f t="shared" si="88"/>
        <v>0</v>
      </c>
      <c r="O208" s="423">
        <f>SUM(O209:O211)</f>
        <v>0</v>
      </c>
    </row>
    <row r="209" spans="1:15" ht="12.75" x14ac:dyDescent="0.2">
      <c r="A209" s="424">
        <v>2</v>
      </c>
      <c r="B209" s="425">
        <v>2</v>
      </c>
      <c r="C209" s="425">
        <v>8</v>
      </c>
      <c r="D209" s="425">
        <v>8</v>
      </c>
      <c r="E209" s="426" t="s">
        <v>296</v>
      </c>
      <c r="F209" s="456" t="s">
        <v>165</v>
      </c>
      <c r="G209" s="432"/>
      <c r="H209" s="432"/>
      <c r="I209" s="432"/>
      <c r="J209" s="432"/>
      <c r="K209" s="432"/>
      <c r="L209" s="432"/>
      <c r="M209" s="432"/>
      <c r="N209" s="432">
        <f>SUBTOTAL(9,G209:M209)</f>
        <v>0</v>
      </c>
      <c r="O209" s="430">
        <f>IFERROR(N209/$N$18*100,"0.00")</f>
        <v>0</v>
      </c>
    </row>
    <row r="210" spans="1:15" ht="12.75" x14ac:dyDescent="0.2">
      <c r="A210" s="424">
        <v>2</v>
      </c>
      <c r="B210" s="425">
        <v>2</v>
      </c>
      <c r="C210" s="425">
        <v>8</v>
      </c>
      <c r="D210" s="425">
        <v>8</v>
      </c>
      <c r="E210" s="426" t="s">
        <v>297</v>
      </c>
      <c r="F210" s="456" t="s">
        <v>166</v>
      </c>
      <c r="G210" s="432"/>
      <c r="H210" s="432"/>
      <c r="I210" s="432"/>
      <c r="J210" s="432"/>
      <c r="K210" s="432"/>
      <c r="L210" s="432"/>
      <c r="M210" s="432"/>
      <c r="N210" s="432">
        <f>SUBTOTAL(9,G210:M210)</f>
        <v>0</v>
      </c>
      <c r="O210" s="430">
        <f>IFERROR(N210/$N$18*100,"0.00")</f>
        <v>0</v>
      </c>
    </row>
    <row r="211" spans="1:15" ht="12.75" x14ac:dyDescent="0.2">
      <c r="A211" s="424">
        <v>2</v>
      </c>
      <c r="B211" s="425">
        <v>2</v>
      </c>
      <c r="C211" s="425">
        <v>8</v>
      </c>
      <c r="D211" s="425">
        <v>8</v>
      </c>
      <c r="E211" s="426" t="s">
        <v>298</v>
      </c>
      <c r="F211" s="456" t="s">
        <v>167</v>
      </c>
      <c r="G211" s="432"/>
      <c r="H211" s="432"/>
      <c r="I211" s="432"/>
      <c r="J211" s="432"/>
      <c r="K211" s="432"/>
      <c r="L211" s="432"/>
      <c r="M211" s="432"/>
      <c r="N211" s="432">
        <f>SUBTOTAL(9,G211:M211)</f>
        <v>0</v>
      </c>
      <c r="O211" s="430">
        <f>IFERROR(N211/$N$18*100,"0.00")</f>
        <v>0</v>
      </c>
    </row>
    <row r="212" spans="1:15" ht="12.75" x14ac:dyDescent="0.2">
      <c r="A212" s="419">
        <v>2</v>
      </c>
      <c r="B212" s="420">
        <v>2</v>
      </c>
      <c r="C212" s="420">
        <v>8</v>
      </c>
      <c r="D212" s="420">
        <v>9</v>
      </c>
      <c r="E212" s="421"/>
      <c r="F212" s="420" t="s">
        <v>168</v>
      </c>
      <c r="G212" s="422">
        <f t="shared" ref="G212:N212" si="89">SUM(G213:G217)</f>
        <v>0</v>
      </c>
      <c r="H212" s="422">
        <f t="shared" si="89"/>
        <v>0</v>
      </c>
      <c r="I212" s="422">
        <f t="shared" si="89"/>
        <v>0</v>
      </c>
      <c r="J212" s="422">
        <f t="shared" si="89"/>
        <v>0</v>
      </c>
      <c r="K212" s="422">
        <f t="shared" si="89"/>
        <v>0</v>
      </c>
      <c r="L212" s="422">
        <f t="shared" si="89"/>
        <v>0</v>
      </c>
      <c r="M212" s="422">
        <f t="shared" si="89"/>
        <v>0</v>
      </c>
      <c r="N212" s="422">
        <f t="shared" si="89"/>
        <v>0</v>
      </c>
      <c r="O212" s="423">
        <f>SUM(O213:O217)</f>
        <v>0</v>
      </c>
    </row>
    <row r="213" spans="1:15" ht="12.75" x14ac:dyDescent="0.2">
      <c r="A213" s="426">
        <v>2</v>
      </c>
      <c r="B213" s="425">
        <v>2</v>
      </c>
      <c r="C213" s="425">
        <v>8</v>
      </c>
      <c r="D213" s="425">
        <v>9</v>
      </c>
      <c r="E213" s="426" t="s">
        <v>296</v>
      </c>
      <c r="F213" s="456" t="s">
        <v>306</v>
      </c>
      <c r="G213" s="432"/>
      <c r="H213" s="432"/>
      <c r="I213" s="432"/>
      <c r="J213" s="432"/>
      <c r="K213" s="432"/>
      <c r="L213" s="432"/>
      <c r="M213" s="432"/>
      <c r="N213" s="432">
        <f>SUBTOTAL(9,G213:M213)</f>
        <v>0</v>
      </c>
      <c r="O213" s="430">
        <f>IFERROR(N213/$N$18*100,"0.00")</f>
        <v>0</v>
      </c>
    </row>
    <row r="214" spans="1:15" ht="12.75" x14ac:dyDescent="0.2">
      <c r="A214" s="426">
        <v>2</v>
      </c>
      <c r="B214" s="425">
        <v>2</v>
      </c>
      <c r="C214" s="425">
        <v>8</v>
      </c>
      <c r="D214" s="425">
        <v>9</v>
      </c>
      <c r="E214" s="426" t="s">
        <v>297</v>
      </c>
      <c r="F214" s="456" t="s">
        <v>307</v>
      </c>
      <c r="G214" s="432"/>
      <c r="H214" s="432"/>
      <c r="I214" s="432"/>
      <c r="J214" s="432"/>
      <c r="K214" s="432"/>
      <c r="L214" s="432"/>
      <c r="M214" s="432"/>
      <c r="N214" s="432">
        <f>SUBTOTAL(9,G214:M214)</f>
        <v>0</v>
      </c>
      <c r="O214" s="430">
        <f>IFERROR(N214/$N$18*100,"0.00")</f>
        <v>0</v>
      </c>
    </row>
    <row r="215" spans="1:15" ht="12.75" x14ac:dyDescent="0.2">
      <c r="A215" s="426">
        <v>2</v>
      </c>
      <c r="B215" s="425">
        <v>2</v>
      </c>
      <c r="C215" s="425">
        <v>8</v>
      </c>
      <c r="D215" s="425">
        <v>9</v>
      </c>
      <c r="E215" s="426" t="s">
        <v>298</v>
      </c>
      <c r="F215" s="456" t="s">
        <v>368</v>
      </c>
      <c r="G215" s="432"/>
      <c r="H215" s="432"/>
      <c r="I215" s="432"/>
      <c r="J215" s="432"/>
      <c r="K215" s="432"/>
      <c r="L215" s="432"/>
      <c r="M215" s="432"/>
      <c r="N215" s="432">
        <f>SUBTOTAL(9,G215:M215)</f>
        <v>0</v>
      </c>
      <c r="O215" s="430">
        <f>IFERROR(N215/$N$18*100,"0.00")</f>
        <v>0</v>
      </c>
    </row>
    <row r="216" spans="1:15" ht="12.75" x14ac:dyDescent="0.2">
      <c r="A216" s="426">
        <v>2</v>
      </c>
      <c r="B216" s="425">
        <v>2</v>
      </c>
      <c r="C216" s="425">
        <v>8</v>
      </c>
      <c r="D216" s="425">
        <v>9</v>
      </c>
      <c r="E216" s="426" t="s">
        <v>299</v>
      </c>
      <c r="F216" s="456" t="s">
        <v>308</v>
      </c>
      <c r="G216" s="432"/>
      <c r="H216" s="432"/>
      <c r="I216" s="432"/>
      <c r="J216" s="432"/>
      <c r="K216" s="432"/>
      <c r="L216" s="432"/>
      <c r="M216" s="432"/>
      <c r="N216" s="432">
        <f>SUBTOTAL(9,G216:M216)</f>
        <v>0</v>
      </c>
      <c r="O216" s="430">
        <f>IFERROR(N216/$N$18*100,"0.00")</f>
        <v>0</v>
      </c>
    </row>
    <row r="217" spans="1:15" ht="12.75" x14ac:dyDescent="0.2">
      <c r="A217" s="424">
        <v>2</v>
      </c>
      <c r="B217" s="425">
        <v>2</v>
      </c>
      <c r="C217" s="425">
        <v>8</v>
      </c>
      <c r="D217" s="425">
        <v>9</v>
      </c>
      <c r="E217" s="426" t="s">
        <v>303</v>
      </c>
      <c r="F217" s="456" t="s">
        <v>169</v>
      </c>
      <c r="G217" s="432"/>
      <c r="H217" s="432"/>
      <c r="I217" s="432"/>
      <c r="J217" s="432"/>
      <c r="K217" s="432"/>
      <c r="L217" s="432"/>
      <c r="M217" s="432"/>
      <c r="N217" s="432">
        <f>SUBTOTAL(9,G217:M217)</f>
        <v>0</v>
      </c>
      <c r="O217" s="430">
        <f>IFERROR(N217/$N$18*100,"0.00")</f>
        <v>0</v>
      </c>
    </row>
    <row r="218" spans="1:15" ht="12.75" x14ac:dyDescent="0.2">
      <c r="A218" s="408">
        <v>2</v>
      </c>
      <c r="B218" s="409">
        <v>3</v>
      </c>
      <c r="C218" s="410"/>
      <c r="D218" s="410"/>
      <c r="E218" s="411"/>
      <c r="F218" s="11" t="s">
        <v>24</v>
      </c>
      <c r="G218" s="412">
        <f t="shared" ref="G218:N218" si="90">+G219+G231+G240+G253+G258+G269+G297+G313+G318</f>
        <v>1287770.9899999998</v>
      </c>
      <c r="H218" s="412">
        <f t="shared" si="90"/>
        <v>9339985</v>
      </c>
      <c r="I218" s="412">
        <f t="shared" si="90"/>
        <v>61921257.670000002</v>
      </c>
      <c r="J218" s="412">
        <f t="shared" si="90"/>
        <v>16127573.119999999</v>
      </c>
      <c r="K218" s="412">
        <f t="shared" si="90"/>
        <v>1610318.13</v>
      </c>
      <c r="L218" s="412">
        <f t="shared" si="90"/>
        <v>650176.15999999992</v>
      </c>
      <c r="M218" s="412">
        <f t="shared" si="90"/>
        <v>9655394.6499999985</v>
      </c>
      <c r="N218" s="412">
        <f t="shared" si="90"/>
        <v>100592475.72</v>
      </c>
      <c r="O218" s="413">
        <f>+O219+O231+O240+O253+O258+O269+O297+O313+O318</f>
        <v>12.22810554498755</v>
      </c>
    </row>
    <row r="219" spans="1:15" ht="12.75" x14ac:dyDescent="0.2">
      <c r="A219" s="414">
        <v>2</v>
      </c>
      <c r="B219" s="415">
        <v>3</v>
      </c>
      <c r="C219" s="415">
        <v>1</v>
      </c>
      <c r="D219" s="415"/>
      <c r="E219" s="416"/>
      <c r="F219" s="10" t="s">
        <v>25</v>
      </c>
      <c r="G219" s="417">
        <f t="shared" ref="G219:N219" si="91">+G220+G223+G225+G229</f>
        <v>131937.84</v>
      </c>
      <c r="H219" s="417">
        <f t="shared" si="91"/>
        <v>421081.15</v>
      </c>
      <c r="I219" s="417">
        <f t="shared" si="91"/>
        <v>7161446.8600000003</v>
      </c>
      <c r="J219" s="417">
        <f t="shared" si="91"/>
        <v>13300</v>
      </c>
      <c r="K219" s="417">
        <f t="shared" si="91"/>
        <v>42403.66</v>
      </c>
      <c r="L219" s="417">
        <f t="shared" si="91"/>
        <v>82075</v>
      </c>
      <c r="M219" s="417">
        <f t="shared" si="91"/>
        <v>2477905.79</v>
      </c>
      <c r="N219" s="417">
        <f t="shared" si="91"/>
        <v>10330150.300000001</v>
      </c>
      <c r="O219" s="418">
        <f>+O220+O223+O225+O229</f>
        <v>1.2557417168615324</v>
      </c>
    </row>
    <row r="220" spans="1:15" ht="12.75" x14ac:dyDescent="0.2">
      <c r="A220" s="419">
        <v>2</v>
      </c>
      <c r="B220" s="420">
        <v>3</v>
      </c>
      <c r="C220" s="420">
        <v>1</v>
      </c>
      <c r="D220" s="420">
        <v>1</v>
      </c>
      <c r="E220" s="421"/>
      <c r="F220" s="420" t="s">
        <v>170</v>
      </c>
      <c r="G220" s="422">
        <f t="shared" ref="G220:O220" si="92">SUM(G221:G221)</f>
        <v>131937.84</v>
      </c>
      <c r="H220" s="422">
        <f t="shared" si="92"/>
        <v>421081.15</v>
      </c>
      <c r="I220" s="422">
        <f t="shared" si="92"/>
        <v>7161446.8600000003</v>
      </c>
      <c r="J220" s="422">
        <f t="shared" si="92"/>
        <v>13300</v>
      </c>
      <c r="K220" s="422">
        <f t="shared" si="92"/>
        <v>42403.66</v>
      </c>
      <c r="L220" s="422">
        <f t="shared" si="92"/>
        <v>82075</v>
      </c>
      <c r="M220" s="422">
        <f t="shared" si="92"/>
        <v>2477905.79</v>
      </c>
      <c r="N220" s="422">
        <f t="shared" si="92"/>
        <v>10330150.300000001</v>
      </c>
      <c r="O220" s="423">
        <f t="shared" si="92"/>
        <v>1.2557417168615324</v>
      </c>
    </row>
    <row r="221" spans="1:15" ht="12.75" x14ac:dyDescent="0.2">
      <c r="A221" s="446">
        <v>2</v>
      </c>
      <c r="B221" s="425">
        <v>3</v>
      </c>
      <c r="C221" s="425">
        <v>1</v>
      </c>
      <c r="D221" s="425">
        <v>1</v>
      </c>
      <c r="E221" s="426" t="s">
        <v>296</v>
      </c>
      <c r="F221" s="425" t="s">
        <v>170</v>
      </c>
      <c r="G221" s="433">
        <f>125187.84+6750</f>
        <v>131937.84</v>
      </c>
      <c r="H221" s="459">
        <f>420631.15+450</f>
        <v>421081.15</v>
      </c>
      <c r="I221" s="433">
        <f>7160096.86+1350</f>
        <v>7161446.8600000003</v>
      </c>
      <c r="J221" s="433">
        <v>13300</v>
      </c>
      <c r="K221" s="433">
        <v>42403.66</v>
      </c>
      <c r="L221" s="433">
        <f>75500+1875+4700</f>
        <v>82075</v>
      </c>
      <c r="M221" s="433">
        <f>2372955.79+104950</f>
        <v>2477905.79</v>
      </c>
      <c r="N221" s="432">
        <f>SUBTOTAL(9,G221:M221)</f>
        <v>10330150.300000001</v>
      </c>
      <c r="O221" s="430">
        <f>IFERROR(N221/$N$18*100,"0.00")</f>
        <v>1.2557417168615324</v>
      </c>
    </row>
    <row r="222" spans="1:15" ht="12.75" x14ac:dyDescent="0.2">
      <c r="A222" s="446">
        <v>2</v>
      </c>
      <c r="B222" s="425">
        <v>3</v>
      </c>
      <c r="C222" s="425">
        <v>1</v>
      </c>
      <c r="D222" s="425">
        <v>1</v>
      </c>
      <c r="E222" s="426" t="s">
        <v>297</v>
      </c>
      <c r="F222" s="425" t="s">
        <v>171</v>
      </c>
      <c r="G222" s="422"/>
      <c r="H222" s="422"/>
      <c r="I222" s="422"/>
      <c r="J222" s="422"/>
      <c r="K222" s="422"/>
      <c r="L222" s="422"/>
      <c r="M222" s="422"/>
      <c r="N222" s="432">
        <f>SUBTOTAL(9,G222:M222)</f>
        <v>0</v>
      </c>
      <c r="O222" s="430">
        <f>IFERROR(N222/$N$18*100,"0.00")</f>
        <v>0</v>
      </c>
    </row>
    <row r="223" spans="1:15" ht="12.75" x14ac:dyDescent="0.2">
      <c r="A223" s="419">
        <v>2</v>
      </c>
      <c r="B223" s="420">
        <v>3</v>
      </c>
      <c r="C223" s="420">
        <v>1</v>
      </c>
      <c r="D223" s="420">
        <v>2</v>
      </c>
      <c r="E223" s="421"/>
      <c r="F223" s="420" t="s">
        <v>173</v>
      </c>
      <c r="G223" s="422">
        <f t="shared" ref="G223:O223" si="93">+G224</f>
        <v>0</v>
      </c>
      <c r="H223" s="422">
        <f t="shared" si="93"/>
        <v>0</v>
      </c>
      <c r="I223" s="422">
        <f t="shared" si="93"/>
        <v>0</v>
      </c>
      <c r="J223" s="422">
        <f t="shared" si="93"/>
        <v>0</v>
      </c>
      <c r="K223" s="422">
        <f t="shared" si="93"/>
        <v>0</v>
      </c>
      <c r="L223" s="422">
        <f t="shared" si="93"/>
        <v>0</v>
      </c>
      <c r="M223" s="422">
        <f t="shared" si="93"/>
        <v>0</v>
      </c>
      <c r="N223" s="422">
        <f t="shared" si="93"/>
        <v>0</v>
      </c>
      <c r="O223" s="423">
        <f t="shared" si="93"/>
        <v>0</v>
      </c>
    </row>
    <row r="224" spans="1:15" ht="12.75" x14ac:dyDescent="0.2">
      <c r="A224" s="446">
        <v>2</v>
      </c>
      <c r="B224" s="425">
        <v>3</v>
      </c>
      <c r="C224" s="425">
        <v>1</v>
      </c>
      <c r="D224" s="425">
        <v>2</v>
      </c>
      <c r="E224" s="426" t="s">
        <v>296</v>
      </c>
      <c r="F224" s="425" t="s">
        <v>173</v>
      </c>
      <c r="G224" s="422"/>
      <c r="H224" s="422"/>
      <c r="I224" s="422"/>
      <c r="J224" s="422"/>
      <c r="K224" s="422"/>
      <c r="L224" s="422"/>
      <c r="M224" s="422"/>
      <c r="N224" s="432">
        <f>SUBTOTAL(9,G224:M224)</f>
        <v>0</v>
      </c>
      <c r="O224" s="430">
        <f>IFERROR(N224/$N$18*100,"0.00")</f>
        <v>0</v>
      </c>
    </row>
    <row r="225" spans="1:15" ht="12.75" x14ac:dyDescent="0.2">
      <c r="A225" s="419">
        <v>2</v>
      </c>
      <c r="B225" s="420">
        <v>3</v>
      </c>
      <c r="C225" s="420">
        <v>1</v>
      </c>
      <c r="D225" s="420">
        <v>3</v>
      </c>
      <c r="E225" s="421"/>
      <c r="F225" s="420" t="s">
        <v>172</v>
      </c>
      <c r="G225" s="422">
        <f t="shared" ref="G225:N225" si="94">SUM(G226:G228)</f>
        <v>0</v>
      </c>
      <c r="H225" s="422">
        <f t="shared" si="94"/>
        <v>0</v>
      </c>
      <c r="I225" s="422">
        <f t="shared" si="94"/>
        <v>0</v>
      </c>
      <c r="J225" s="422">
        <f t="shared" si="94"/>
        <v>0</v>
      </c>
      <c r="K225" s="422">
        <f t="shared" si="94"/>
        <v>0</v>
      </c>
      <c r="L225" s="422">
        <f t="shared" si="94"/>
        <v>0</v>
      </c>
      <c r="M225" s="422">
        <f t="shared" si="94"/>
        <v>0</v>
      </c>
      <c r="N225" s="422">
        <f t="shared" si="94"/>
        <v>0</v>
      </c>
      <c r="O225" s="423">
        <f>SUM(O226:O228)</f>
        <v>0</v>
      </c>
    </row>
    <row r="226" spans="1:15" ht="12.75" x14ac:dyDescent="0.2">
      <c r="A226" s="454">
        <v>2</v>
      </c>
      <c r="B226" s="448">
        <v>3</v>
      </c>
      <c r="C226" s="448">
        <v>1</v>
      </c>
      <c r="D226" s="448">
        <v>3</v>
      </c>
      <c r="E226" s="449" t="s">
        <v>296</v>
      </c>
      <c r="F226" s="448" t="s">
        <v>174</v>
      </c>
      <c r="G226" s="450"/>
      <c r="H226" s="450"/>
      <c r="I226" s="450"/>
      <c r="J226" s="450"/>
      <c r="K226" s="450"/>
      <c r="L226" s="450"/>
      <c r="M226" s="450"/>
      <c r="N226" s="450">
        <f>SUBTOTAL(9,G226:M226)</f>
        <v>0</v>
      </c>
      <c r="O226" s="451">
        <f>IFERROR(N226/$N$18*100,"0.00")</f>
        <v>0</v>
      </c>
    </row>
    <row r="227" spans="1:15" ht="12.75" x14ac:dyDescent="0.2">
      <c r="A227" s="446">
        <v>2</v>
      </c>
      <c r="B227" s="425">
        <v>3</v>
      </c>
      <c r="C227" s="425">
        <v>1</v>
      </c>
      <c r="D227" s="425">
        <v>3</v>
      </c>
      <c r="E227" s="426" t="s">
        <v>297</v>
      </c>
      <c r="F227" s="425" t="s">
        <v>175</v>
      </c>
      <c r="G227" s="432"/>
      <c r="H227" s="432"/>
      <c r="I227" s="432"/>
      <c r="J227" s="432"/>
      <c r="K227" s="432"/>
      <c r="L227" s="432"/>
      <c r="M227" s="432"/>
      <c r="N227" s="432">
        <f>SUBTOTAL(9,G227:M227)</f>
        <v>0</v>
      </c>
      <c r="O227" s="430">
        <f>IFERROR(N227/$N$18*100,"0.00")</f>
        <v>0</v>
      </c>
    </row>
    <row r="228" spans="1:15" ht="12.75" x14ac:dyDescent="0.2">
      <c r="A228" s="446">
        <v>2</v>
      </c>
      <c r="B228" s="425">
        <v>3</v>
      </c>
      <c r="C228" s="425">
        <v>1</v>
      </c>
      <c r="D228" s="425">
        <v>3</v>
      </c>
      <c r="E228" s="426" t="s">
        <v>298</v>
      </c>
      <c r="F228" s="425" t="s">
        <v>176</v>
      </c>
      <c r="G228" s="422"/>
      <c r="H228" s="422"/>
      <c r="I228" s="422"/>
      <c r="J228" s="422"/>
      <c r="K228" s="422"/>
      <c r="L228" s="422"/>
      <c r="M228" s="422"/>
      <c r="N228" s="432">
        <f>SUBTOTAL(9,G228:M228)</f>
        <v>0</v>
      </c>
      <c r="O228" s="430">
        <f>IFERROR(N228/$N$18*100,"0.00")</f>
        <v>0</v>
      </c>
    </row>
    <row r="229" spans="1:15" ht="12.75" x14ac:dyDescent="0.2">
      <c r="A229" s="419">
        <v>2</v>
      </c>
      <c r="B229" s="420">
        <v>3</v>
      </c>
      <c r="C229" s="420">
        <v>1</v>
      </c>
      <c r="D229" s="420">
        <v>4</v>
      </c>
      <c r="E229" s="421"/>
      <c r="F229" s="420" t="s">
        <v>177</v>
      </c>
      <c r="G229" s="422">
        <f t="shared" ref="G229:O229" si="95">+G230</f>
        <v>0</v>
      </c>
      <c r="H229" s="422">
        <f t="shared" si="95"/>
        <v>0</v>
      </c>
      <c r="I229" s="422">
        <f t="shared" si="95"/>
        <v>0</v>
      </c>
      <c r="J229" s="422">
        <f t="shared" si="95"/>
        <v>0</v>
      </c>
      <c r="K229" s="422">
        <f t="shared" si="95"/>
        <v>0</v>
      </c>
      <c r="L229" s="422">
        <f t="shared" si="95"/>
        <v>0</v>
      </c>
      <c r="M229" s="422">
        <f t="shared" si="95"/>
        <v>0</v>
      </c>
      <c r="N229" s="422">
        <f t="shared" si="95"/>
        <v>0</v>
      </c>
      <c r="O229" s="423">
        <f t="shared" si="95"/>
        <v>0</v>
      </c>
    </row>
    <row r="230" spans="1:15" ht="12.75" x14ac:dyDescent="0.2">
      <c r="A230" s="446">
        <v>2</v>
      </c>
      <c r="B230" s="425">
        <v>3</v>
      </c>
      <c r="C230" s="425">
        <v>1</v>
      </c>
      <c r="D230" s="425">
        <v>4</v>
      </c>
      <c r="E230" s="426" t="s">
        <v>296</v>
      </c>
      <c r="F230" s="425" t="s">
        <v>177</v>
      </c>
      <c r="G230" s="422"/>
      <c r="H230" s="422"/>
      <c r="I230" s="422"/>
      <c r="J230" s="422"/>
      <c r="K230" s="422"/>
      <c r="L230" s="422"/>
      <c r="M230" s="422"/>
      <c r="N230" s="432">
        <f>SUBTOTAL(9,G230:M230)</f>
        <v>0</v>
      </c>
      <c r="O230" s="430">
        <f>IFERROR(N230/$N$18*100,"0.00")</f>
        <v>0</v>
      </c>
    </row>
    <row r="231" spans="1:15" ht="12.75" x14ac:dyDescent="0.2">
      <c r="A231" s="414">
        <v>2</v>
      </c>
      <c r="B231" s="415">
        <v>3</v>
      </c>
      <c r="C231" s="415">
        <v>2</v>
      </c>
      <c r="D231" s="415"/>
      <c r="E231" s="416"/>
      <c r="F231" s="10" t="s">
        <v>26</v>
      </c>
      <c r="G231" s="417">
        <f t="shared" ref="G231:N231" si="96">+G232+G234+G236+G238</f>
        <v>0</v>
      </c>
      <c r="H231" s="417">
        <f t="shared" si="96"/>
        <v>0</v>
      </c>
      <c r="I231" s="417">
        <f t="shared" si="96"/>
        <v>788002</v>
      </c>
      <c r="J231" s="417">
        <f t="shared" si="96"/>
        <v>0</v>
      </c>
      <c r="K231" s="417">
        <f t="shared" si="96"/>
        <v>0</v>
      </c>
      <c r="L231" s="417">
        <f t="shared" si="96"/>
        <v>0</v>
      </c>
      <c r="M231" s="417">
        <f t="shared" si="96"/>
        <v>507262.4</v>
      </c>
      <c r="N231" s="417">
        <f t="shared" si="96"/>
        <v>1295264.3999999999</v>
      </c>
      <c r="O231" s="418">
        <f>+O232+O234+O236+O238</f>
        <v>0.15745342460754153</v>
      </c>
    </row>
    <row r="232" spans="1:15" ht="12.75" x14ac:dyDescent="0.2">
      <c r="A232" s="419">
        <v>2</v>
      </c>
      <c r="B232" s="420">
        <v>3</v>
      </c>
      <c r="C232" s="420">
        <v>2</v>
      </c>
      <c r="D232" s="420">
        <v>1</v>
      </c>
      <c r="E232" s="421"/>
      <c r="F232" s="420" t="s">
        <v>178</v>
      </c>
      <c r="G232" s="422">
        <f t="shared" ref="G232:O232" si="97">+G233</f>
        <v>0</v>
      </c>
      <c r="H232" s="422">
        <f t="shared" si="97"/>
        <v>0</v>
      </c>
      <c r="I232" s="422">
        <f t="shared" si="97"/>
        <v>500000</v>
      </c>
      <c r="J232" s="422">
        <f t="shared" si="97"/>
        <v>0</v>
      </c>
      <c r="K232" s="422">
        <f t="shared" si="97"/>
        <v>0</v>
      </c>
      <c r="L232" s="422">
        <f t="shared" si="97"/>
        <v>0</v>
      </c>
      <c r="M232" s="422">
        <f t="shared" si="97"/>
        <v>0</v>
      </c>
      <c r="N232" s="422">
        <f t="shared" si="97"/>
        <v>500000</v>
      </c>
      <c r="O232" s="423">
        <f t="shared" si="97"/>
        <v>6.0780418502794302E-2</v>
      </c>
    </row>
    <row r="233" spans="1:15" ht="12.75" x14ac:dyDescent="0.2">
      <c r="A233" s="446">
        <v>2</v>
      </c>
      <c r="B233" s="425">
        <v>3</v>
      </c>
      <c r="C233" s="425">
        <v>2</v>
      </c>
      <c r="D233" s="425">
        <v>1</v>
      </c>
      <c r="E233" s="426" t="s">
        <v>296</v>
      </c>
      <c r="F233" s="425" t="s">
        <v>178</v>
      </c>
      <c r="G233" s="422"/>
      <c r="H233" s="422"/>
      <c r="I233" s="432">
        <v>500000</v>
      </c>
      <c r="J233" s="422"/>
      <c r="K233" s="422"/>
      <c r="L233" s="422"/>
      <c r="M233" s="432">
        <v>0</v>
      </c>
      <c r="N233" s="432">
        <f>SUBTOTAL(9,G233:M233)</f>
        <v>500000</v>
      </c>
      <c r="O233" s="430">
        <f>IFERROR(N233/$N$18*100,"0.00")</f>
        <v>6.0780418502794302E-2</v>
      </c>
    </row>
    <row r="234" spans="1:15" ht="12.75" x14ac:dyDescent="0.2">
      <c r="A234" s="419">
        <v>2</v>
      </c>
      <c r="B234" s="420">
        <v>3</v>
      </c>
      <c r="C234" s="420">
        <v>2</v>
      </c>
      <c r="D234" s="420">
        <v>2</v>
      </c>
      <c r="E234" s="421"/>
      <c r="F234" s="420" t="s">
        <v>179</v>
      </c>
      <c r="G234" s="422">
        <f t="shared" ref="G234:O234" si="98">+G235</f>
        <v>0</v>
      </c>
      <c r="H234" s="422">
        <f t="shared" si="98"/>
        <v>0</v>
      </c>
      <c r="I234" s="422">
        <f t="shared" si="98"/>
        <v>288002</v>
      </c>
      <c r="J234" s="422">
        <f t="shared" si="98"/>
        <v>0</v>
      </c>
      <c r="K234" s="422">
        <f t="shared" si="98"/>
        <v>0</v>
      </c>
      <c r="L234" s="422">
        <f t="shared" si="98"/>
        <v>0</v>
      </c>
      <c r="M234" s="422">
        <f t="shared" si="98"/>
        <v>7262.4</v>
      </c>
      <c r="N234" s="422">
        <f t="shared" si="98"/>
        <v>295264.40000000002</v>
      </c>
      <c r="O234" s="423">
        <f t="shared" si="98"/>
        <v>3.5892587601952922E-2</v>
      </c>
    </row>
    <row r="235" spans="1:15" ht="12.75" x14ac:dyDescent="0.2">
      <c r="A235" s="446">
        <v>2</v>
      </c>
      <c r="B235" s="425">
        <v>3</v>
      </c>
      <c r="C235" s="425">
        <v>2</v>
      </c>
      <c r="D235" s="425">
        <v>2</v>
      </c>
      <c r="E235" s="426" t="s">
        <v>296</v>
      </c>
      <c r="F235" s="425" t="s">
        <v>179</v>
      </c>
      <c r="G235" s="460"/>
      <c r="H235" s="460"/>
      <c r="I235" s="433">
        <v>288002</v>
      </c>
      <c r="J235" s="460"/>
      <c r="K235" s="460"/>
      <c r="L235" s="433"/>
      <c r="M235" s="433">
        <v>7262.4</v>
      </c>
      <c r="N235" s="432">
        <f>SUBTOTAL(9,G235:M235)</f>
        <v>295264.40000000002</v>
      </c>
      <c r="O235" s="430">
        <f>IFERROR(N235/$N$18*100,"0.00")</f>
        <v>3.5892587601952922E-2</v>
      </c>
    </row>
    <row r="236" spans="1:15" ht="12.75" x14ac:dyDescent="0.2">
      <c r="A236" s="419">
        <v>2</v>
      </c>
      <c r="B236" s="420">
        <v>3</v>
      </c>
      <c r="C236" s="420">
        <v>2</v>
      </c>
      <c r="D236" s="420">
        <v>3</v>
      </c>
      <c r="E236" s="421"/>
      <c r="F236" s="420" t="s">
        <v>180</v>
      </c>
      <c r="G236" s="422">
        <f t="shared" ref="G236:O236" si="99">+G237</f>
        <v>0</v>
      </c>
      <c r="H236" s="422">
        <f t="shared" si="99"/>
        <v>0</v>
      </c>
      <c r="I236" s="422">
        <f t="shared" si="99"/>
        <v>0</v>
      </c>
      <c r="J236" s="422">
        <f t="shared" si="99"/>
        <v>0</v>
      </c>
      <c r="K236" s="422">
        <f t="shared" si="99"/>
        <v>0</v>
      </c>
      <c r="L236" s="422">
        <f t="shared" si="99"/>
        <v>0</v>
      </c>
      <c r="M236" s="422">
        <f t="shared" si="99"/>
        <v>500000</v>
      </c>
      <c r="N236" s="422">
        <f t="shared" si="99"/>
        <v>500000</v>
      </c>
      <c r="O236" s="423">
        <f t="shared" si="99"/>
        <v>6.0780418502794302E-2</v>
      </c>
    </row>
    <row r="237" spans="1:15" ht="12.75" x14ac:dyDescent="0.2">
      <c r="A237" s="461">
        <v>2</v>
      </c>
      <c r="B237" s="462">
        <v>3</v>
      </c>
      <c r="C237" s="462">
        <v>2</v>
      </c>
      <c r="D237" s="462">
        <v>3</v>
      </c>
      <c r="E237" s="463" t="s">
        <v>296</v>
      </c>
      <c r="F237" s="462" t="s">
        <v>180</v>
      </c>
      <c r="G237" s="422"/>
      <c r="H237" s="422"/>
      <c r="I237" s="422"/>
      <c r="J237" s="422"/>
      <c r="K237" s="422"/>
      <c r="L237" s="422"/>
      <c r="M237" s="432">
        <v>500000</v>
      </c>
      <c r="N237" s="432">
        <f>SUBTOTAL(9,G237:M237)</f>
        <v>500000</v>
      </c>
      <c r="O237" s="430">
        <f>IFERROR(N237/$N$18*100,"0.00")</f>
        <v>6.0780418502794302E-2</v>
      </c>
    </row>
    <row r="238" spans="1:15" ht="12.75" x14ac:dyDescent="0.2">
      <c r="A238" s="419">
        <v>2</v>
      </c>
      <c r="B238" s="420">
        <v>3</v>
      </c>
      <c r="C238" s="420">
        <v>2</v>
      </c>
      <c r="D238" s="420">
        <v>4</v>
      </c>
      <c r="E238" s="421"/>
      <c r="F238" s="420" t="s">
        <v>27</v>
      </c>
      <c r="G238" s="422">
        <f t="shared" ref="G238:O238" si="100">+G239</f>
        <v>0</v>
      </c>
      <c r="H238" s="422">
        <f t="shared" si="100"/>
        <v>0</v>
      </c>
      <c r="I238" s="422">
        <f t="shared" si="100"/>
        <v>0</v>
      </c>
      <c r="J238" s="422">
        <f t="shared" si="100"/>
        <v>0</v>
      </c>
      <c r="K238" s="422">
        <f t="shared" si="100"/>
        <v>0</v>
      </c>
      <c r="L238" s="422">
        <f t="shared" si="100"/>
        <v>0</v>
      </c>
      <c r="M238" s="422">
        <f t="shared" si="100"/>
        <v>0</v>
      </c>
      <c r="N238" s="422">
        <f t="shared" si="100"/>
        <v>0</v>
      </c>
      <c r="O238" s="423">
        <f t="shared" si="100"/>
        <v>0</v>
      </c>
    </row>
    <row r="239" spans="1:15" ht="12.75" x14ac:dyDescent="0.2">
      <c r="A239" s="446">
        <v>2</v>
      </c>
      <c r="B239" s="425">
        <v>3</v>
      </c>
      <c r="C239" s="425">
        <v>2</v>
      </c>
      <c r="D239" s="425">
        <v>4</v>
      </c>
      <c r="E239" s="426" t="s">
        <v>296</v>
      </c>
      <c r="F239" s="425" t="s">
        <v>27</v>
      </c>
      <c r="G239" s="422"/>
      <c r="H239" s="422"/>
      <c r="I239" s="422"/>
      <c r="J239" s="422"/>
      <c r="K239" s="422"/>
      <c r="L239" s="422"/>
      <c r="M239" s="422"/>
      <c r="N239" s="432">
        <f>SUBTOTAL(9,G239:M239)</f>
        <v>0</v>
      </c>
      <c r="O239" s="430">
        <f>IFERROR(N239/$N$18*100,"0.00")</f>
        <v>0</v>
      </c>
    </row>
    <row r="240" spans="1:15" ht="12.75" x14ac:dyDescent="0.2">
      <c r="A240" s="414">
        <v>2</v>
      </c>
      <c r="B240" s="415">
        <v>3</v>
      </c>
      <c r="C240" s="415">
        <v>3</v>
      </c>
      <c r="D240" s="415"/>
      <c r="E240" s="416"/>
      <c r="F240" s="10" t="s">
        <v>369</v>
      </c>
      <c r="G240" s="417">
        <f t="shared" ref="G240:N240" si="101">+G241+G243+G245+G247+G249+G251</f>
        <v>221182</v>
      </c>
      <c r="H240" s="417">
        <f t="shared" si="101"/>
        <v>643855</v>
      </c>
      <c r="I240" s="417">
        <f t="shared" si="101"/>
        <v>1658201.4</v>
      </c>
      <c r="J240" s="417">
        <f t="shared" si="101"/>
        <v>135540</v>
      </c>
      <c r="K240" s="417">
        <f t="shared" si="101"/>
        <v>347600.04</v>
      </c>
      <c r="L240" s="417">
        <f t="shared" si="101"/>
        <v>72027.959999999992</v>
      </c>
      <c r="M240" s="417">
        <f t="shared" si="101"/>
        <v>1314498.5600000001</v>
      </c>
      <c r="N240" s="417">
        <f t="shared" si="101"/>
        <v>4392904.96</v>
      </c>
      <c r="O240" s="418">
        <f>+O241+O243+O245+O247+O249+O251</f>
        <v>0.53400520382360184</v>
      </c>
    </row>
    <row r="241" spans="1:15" ht="12.75" x14ac:dyDescent="0.2">
      <c r="A241" s="419">
        <v>2</v>
      </c>
      <c r="B241" s="420">
        <v>3</v>
      </c>
      <c r="C241" s="420">
        <v>3</v>
      </c>
      <c r="D241" s="420">
        <v>1</v>
      </c>
      <c r="E241" s="421"/>
      <c r="F241" s="420" t="s">
        <v>181</v>
      </c>
      <c r="G241" s="422">
        <f t="shared" ref="G241:O241" si="102">G242</f>
        <v>41850</v>
      </c>
      <c r="H241" s="422">
        <f t="shared" si="102"/>
        <v>7215</v>
      </c>
      <c r="I241" s="422">
        <f t="shared" si="102"/>
        <v>30990</v>
      </c>
      <c r="J241" s="422">
        <f t="shared" si="102"/>
        <v>46600</v>
      </c>
      <c r="K241" s="422">
        <f t="shared" si="102"/>
        <v>0</v>
      </c>
      <c r="L241" s="422">
        <f t="shared" si="102"/>
        <v>7108</v>
      </c>
      <c r="M241" s="422">
        <f t="shared" si="102"/>
        <v>620731</v>
      </c>
      <c r="N241" s="422">
        <f t="shared" si="102"/>
        <v>754494</v>
      </c>
      <c r="O241" s="423">
        <f t="shared" si="102"/>
        <v>9.1716922155694575E-2</v>
      </c>
    </row>
    <row r="242" spans="1:15" ht="12.75" x14ac:dyDescent="0.2">
      <c r="A242" s="446">
        <v>2</v>
      </c>
      <c r="B242" s="425">
        <v>3</v>
      </c>
      <c r="C242" s="425">
        <v>3</v>
      </c>
      <c r="D242" s="425">
        <v>1</v>
      </c>
      <c r="E242" s="426" t="s">
        <v>296</v>
      </c>
      <c r="F242" s="425" t="s">
        <v>181</v>
      </c>
      <c r="G242" s="464">
        <f>30000+11850</f>
        <v>41850</v>
      </c>
      <c r="H242" s="433">
        <f>3540+3675</f>
        <v>7215</v>
      </c>
      <c r="I242" s="433">
        <f>27840+3150</f>
        <v>30990</v>
      </c>
      <c r="J242" s="433">
        <f>45000+1600</f>
        <v>46600</v>
      </c>
      <c r="K242" s="433"/>
      <c r="L242" s="433">
        <f>708+6400</f>
        <v>7108</v>
      </c>
      <c r="M242" s="433">
        <f>582336+38395</f>
        <v>620731</v>
      </c>
      <c r="N242" s="432">
        <f>SUBTOTAL(9,G242:M242)</f>
        <v>754494</v>
      </c>
      <c r="O242" s="430">
        <f>IFERROR(N242/$N$18*100,"0.00")</f>
        <v>9.1716922155694575E-2</v>
      </c>
    </row>
    <row r="243" spans="1:15" ht="12.75" x14ac:dyDescent="0.2">
      <c r="A243" s="419">
        <v>2</v>
      </c>
      <c r="B243" s="420">
        <v>3</v>
      </c>
      <c r="C243" s="420">
        <v>3</v>
      </c>
      <c r="D243" s="420">
        <v>2</v>
      </c>
      <c r="E243" s="421"/>
      <c r="F243" s="420" t="s">
        <v>182</v>
      </c>
      <c r="G243" s="422">
        <f t="shared" ref="G243:O243" si="103">+G244</f>
        <v>60592</v>
      </c>
      <c r="H243" s="422">
        <f t="shared" si="103"/>
        <v>347680</v>
      </c>
      <c r="I243" s="422">
        <f t="shared" si="103"/>
        <v>1119360</v>
      </c>
      <c r="J243" s="422">
        <f t="shared" si="103"/>
        <v>58760</v>
      </c>
      <c r="K243" s="422">
        <f t="shared" si="103"/>
        <v>289680</v>
      </c>
      <c r="L243" s="422">
        <f t="shared" si="103"/>
        <v>22400</v>
      </c>
      <c r="M243" s="422">
        <f t="shared" si="103"/>
        <v>469857.6</v>
      </c>
      <c r="N243" s="422">
        <f t="shared" si="103"/>
        <v>2368329.6</v>
      </c>
      <c r="O243" s="423">
        <f t="shared" si="103"/>
        <v>0.2878961284811109</v>
      </c>
    </row>
    <row r="244" spans="1:15" ht="12.75" x14ac:dyDescent="0.2">
      <c r="A244" s="446">
        <v>2</v>
      </c>
      <c r="B244" s="425">
        <v>3</v>
      </c>
      <c r="C244" s="425">
        <v>3</v>
      </c>
      <c r="D244" s="425">
        <v>2</v>
      </c>
      <c r="E244" s="426" t="s">
        <v>296</v>
      </c>
      <c r="F244" s="425" t="s">
        <v>182</v>
      </c>
      <c r="G244" s="464">
        <v>60592</v>
      </c>
      <c r="H244" s="433">
        <v>347680</v>
      </c>
      <c r="I244" s="433">
        <v>1119360</v>
      </c>
      <c r="J244" s="433">
        <v>58760</v>
      </c>
      <c r="K244" s="433">
        <v>289680</v>
      </c>
      <c r="L244" s="433">
        <v>22400</v>
      </c>
      <c r="M244" s="458">
        <f>462857.6+7000</f>
        <v>469857.6</v>
      </c>
      <c r="N244" s="432">
        <f>SUBTOTAL(9,G244:M244)</f>
        <v>2368329.6</v>
      </c>
      <c r="O244" s="430">
        <f>IFERROR(N244/$N$18*100,"0.00")</f>
        <v>0.2878961284811109</v>
      </c>
    </row>
    <row r="245" spans="1:15" ht="12.75" x14ac:dyDescent="0.2">
      <c r="A245" s="419">
        <v>2</v>
      </c>
      <c r="B245" s="420">
        <v>3</v>
      </c>
      <c r="C245" s="420">
        <v>3</v>
      </c>
      <c r="D245" s="420">
        <v>3</v>
      </c>
      <c r="E245" s="421"/>
      <c r="F245" s="420" t="s">
        <v>183</v>
      </c>
      <c r="G245" s="422">
        <f t="shared" ref="G245:O245" si="104">+G246</f>
        <v>118740</v>
      </c>
      <c r="H245" s="422">
        <f t="shared" si="104"/>
        <v>288960</v>
      </c>
      <c r="I245" s="422">
        <f t="shared" si="104"/>
        <v>507851.4</v>
      </c>
      <c r="J245" s="422">
        <f t="shared" si="104"/>
        <v>30180</v>
      </c>
      <c r="K245" s="422">
        <f t="shared" si="104"/>
        <v>57920.04</v>
      </c>
      <c r="L245" s="422">
        <f t="shared" si="104"/>
        <v>42519.96</v>
      </c>
      <c r="M245" s="422">
        <f t="shared" si="104"/>
        <v>216159.96</v>
      </c>
      <c r="N245" s="422">
        <f t="shared" si="104"/>
        <v>1262331.3600000001</v>
      </c>
      <c r="O245" s="423">
        <f t="shared" si="104"/>
        <v>0.153450056700003</v>
      </c>
    </row>
    <row r="246" spans="1:15" ht="12.75" x14ac:dyDescent="0.2">
      <c r="A246" s="446">
        <v>2</v>
      </c>
      <c r="B246" s="425">
        <v>3</v>
      </c>
      <c r="C246" s="425">
        <v>3</v>
      </c>
      <c r="D246" s="425">
        <v>3</v>
      </c>
      <c r="E246" s="426" t="s">
        <v>296</v>
      </c>
      <c r="F246" s="425" t="s">
        <v>183</v>
      </c>
      <c r="G246" s="464">
        <f>114240+4500</f>
        <v>118740</v>
      </c>
      <c r="H246" s="433">
        <v>288960</v>
      </c>
      <c r="I246" s="433">
        <v>507851.4</v>
      </c>
      <c r="J246" s="433">
        <v>30180</v>
      </c>
      <c r="K246" s="433">
        <v>57920.04</v>
      </c>
      <c r="L246" s="433">
        <f>27519.96+15000</f>
        <v>42519.96</v>
      </c>
      <c r="M246" s="433">
        <v>216159.96</v>
      </c>
      <c r="N246" s="432">
        <f>SUBTOTAL(9,G246:M246)</f>
        <v>1262331.3600000001</v>
      </c>
      <c r="O246" s="430">
        <f>IFERROR(N246/$N$18*100,"0.00")</f>
        <v>0.153450056700003</v>
      </c>
    </row>
    <row r="247" spans="1:15" ht="12.75" x14ac:dyDescent="0.2">
      <c r="A247" s="419">
        <v>2</v>
      </c>
      <c r="B247" s="420">
        <v>3</v>
      </c>
      <c r="C247" s="420">
        <v>3</v>
      </c>
      <c r="D247" s="420">
        <v>4</v>
      </c>
      <c r="E247" s="421"/>
      <c r="F247" s="420" t="s">
        <v>184</v>
      </c>
      <c r="G247" s="422">
        <f t="shared" ref="G247:O247" si="105">+G248</f>
        <v>0</v>
      </c>
      <c r="H247" s="422">
        <f t="shared" si="105"/>
        <v>0</v>
      </c>
      <c r="I247" s="422">
        <f t="shared" si="105"/>
        <v>0</v>
      </c>
      <c r="J247" s="422">
        <f t="shared" si="105"/>
        <v>0</v>
      </c>
      <c r="K247" s="422">
        <f t="shared" si="105"/>
        <v>0</v>
      </c>
      <c r="L247" s="422">
        <f t="shared" si="105"/>
        <v>0</v>
      </c>
      <c r="M247" s="422">
        <f t="shared" si="105"/>
        <v>7750</v>
      </c>
      <c r="N247" s="422">
        <f t="shared" si="105"/>
        <v>7750</v>
      </c>
      <c r="O247" s="423">
        <f t="shared" si="105"/>
        <v>9.4209648679331173E-4</v>
      </c>
    </row>
    <row r="248" spans="1:15" ht="12.75" x14ac:dyDescent="0.2">
      <c r="A248" s="446">
        <v>2</v>
      </c>
      <c r="B248" s="425">
        <v>3</v>
      </c>
      <c r="C248" s="425">
        <v>3</v>
      </c>
      <c r="D248" s="425">
        <v>4</v>
      </c>
      <c r="E248" s="426" t="s">
        <v>296</v>
      </c>
      <c r="F248" s="425" t="s">
        <v>184</v>
      </c>
      <c r="G248" s="465"/>
      <c r="H248" s="460"/>
      <c r="I248" s="460"/>
      <c r="J248" s="460"/>
      <c r="K248" s="460"/>
      <c r="L248" s="460"/>
      <c r="M248" s="433">
        <v>7750</v>
      </c>
      <c r="N248" s="432">
        <f>SUBTOTAL(9,G248:M248)</f>
        <v>7750</v>
      </c>
      <c r="O248" s="430">
        <f>IFERROR(N248/$N$18*100,"0.00")</f>
        <v>9.4209648679331173E-4</v>
      </c>
    </row>
    <row r="249" spans="1:15" ht="12.75" x14ac:dyDescent="0.2">
      <c r="A249" s="419">
        <v>2</v>
      </c>
      <c r="B249" s="420">
        <v>3</v>
      </c>
      <c r="C249" s="420">
        <v>3</v>
      </c>
      <c r="D249" s="420">
        <v>5</v>
      </c>
      <c r="E249" s="421"/>
      <c r="F249" s="420" t="s">
        <v>185</v>
      </c>
      <c r="G249" s="422">
        <f t="shared" ref="G249:O249" si="106">+G250</f>
        <v>0</v>
      </c>
      <c r="H249" s="422">
        <f t="shared" si="106"/>
        <v>0</v>
      </c>
      <c r="I249" s="422">
        <f t="shared" si="106"/>
        <v>0</v>
      </c>
      <c r="J249" s="422">
        <f t="shared" si="106"/>
        <v>0</v>
      </c>
      <c r="K249" s="422">
        <f t="shared" si="106"/>
        <v>0</v>
      </c>
      <c r="L249" s="422">
        <f t="shared" si="106"/>
        <v>0</v>
      </c>
      <c r="M249" s="422">
        <f t="shared" si="106"/>
        <v>0</v>
      </c>
      <c r="N249" s="422">
        <f t="shared" si="106"/>
        <v>0</v>
      </c>
      <c r="O249" s="423">
        <f t="shared" si="106"/>
        <v>0</v>
      </c>
    </row>
    <row r="250" spans="1:15" ht="12.75" x14ac:dyDescent="0.2">
      <c r="A250" s="446">
        <v>2</v>
      </c>
      <c r="B250" s="425">
        <v>3</v>
      </c>
      <c r="C250" s="425">
        <v>3</v>
      </c>
      <c r="D250" s="425">
        <v>5</v>
      </c>
      <c r="E250" s="426" t="s">
        <v>296</v>
      </c>
      <c r="F250" s="425" t="s">
        <v>185</v>
      </c>
      <c r="G250" s="422"/>
      <c r="H250" s="422"/>
      <c r="I250" s="422"/>
      <c r="J250" s="422"/>
      <c r="K250" s="422"/>
      <c r="L250" s="422"/>
      <c r="M250" s="422"/>
      <c r="N250" s="432">
        <f>SUBTOTAL(9,G250:M250)</f>
        <v>0</v>
      </c>
      <c r="O250" s="430">
        <f>IFERROR(N250/$N$18*100,"0.00")</f>
        <v>0</v>
      </c>
    </row>
    <row r="251" spans="1:15" ht="12.75" x14ac:dyDescent="0.2">
      <c r="A251" s="419">
        <v>2</v>
      </c>
      <c r="B251" s="420">
        <v>3</v>
      </c>
      <c r="C251" s="420">
        <v>3</v>
      </c>
      <c r="D251" s="420">
        <v>6</v>
      </c>
      <c r="E251" s="421"/>
      <c r="F251" s="420" t="s">
        <v>186</v>
      </c>
      <c r="G251" s="422">
        <f t="shared" ref="G251:O251" si="107">+G252</f>
        <v>0</v>
      </c>
      <c r="H251" s="422">
        <f t="shared" si="107"/>
        <v>0</v>
      </c>
      <c r="I251" s="422">
        <f t="shared" si="107"/>
        <v>0</v>
      </c>
      <c r="J251" s="422">
        <f t="shared" si="107"/>
        <v>0</v>
      </c>
      <c r="K251" s="422">
        <f t="shared" si="107"/>
        <v>0</v>
      </c>
      <c r="L251" s="422">
        <f t="shared" si="107"/>
        <v>0</v>
      </c>
      <c r="M251" s="422">
        <f t="shared" si="107"/>
        <v>0</v>
      </c>
      <c r="N251" s="422">
        <f t="shared" si="107"/>
        <v>0</v>
      </c>
      <c r="O251" s="423">
        <f t="shared" si="107"/>
        <v>0</v>
      </c>
    </row>
    <row r="252" spans="1:15" ht="12.75" x14ac:dyDescent="0.2">
      <c r="A252" s="446">
        <v>2</v>
      </c>
      <c r="B252" s="425">
        <v>3</v>
      </c>
      <c r="C252" s="425">
        <v>3</v>
      </c>
      <c r="D252" s="425">
        <v>6</v>
      </c>
      <c r="E252" s="426" t="s">
        <v>296</v>
      </c>
      <c r="F252" s="425" t="s">
        <v>186</v>
      </c>
      <c r="G252" s="432"/>
      <c r="H252" s="432"/>
      <c r="I252" s="432"/>
      <c r="J252" s="432"/>
      <c r="K252" s="432"/>
      <c r="L252" s="432"/>
      <c r="M252" s="432"/>
      <c r="N252" s="432">
        <f>SUBTOTAL(9,G252:M252)</f>
        <v>0</v>
      </c>
      <c r="O252" s="430">
        <f>IFERROR(N252/$N$18*100,"0.00")</f>
        <v>0</v>
      </c>
    </row>
    <row r="253" spans="1:15" ht="12.75" x14ac:dyDescent="0.2">
      <c r="A253" s="414">
        <v>2</v>
      </c>
      <c r="B253" s="415">
        <v>3</v>
      </c>
      <c r="C253" s="415">
        <v>4</v>
      </c>
      <c r="D253" s="415"/>
      <c r="E253" s="416"/>
      <c r="F253" s="10" t="s">
        <v>370</v>
      </c>
      <c r="G253" s="417">
        <f t="shared" ref="G253:N253" si="108">+G254+G256</f>
        <v>75447.06</v>
      </c>
      <c r="H253" s="417">
        <f t="shared" si="108"/>
        <v>2552878.42</v>
      </c>
      <c r="I253" s="417">
        <f t="shared" si="108"/>
        <v>19371451.969999999</v>
      </c>
      <c r="J253" s="417">
        <f t="shared" si="108"/>
        <v>0</v>
      </c>
      <c r="K253" s="417">
        <f t="shared" si="108"/>
        <v>0</v>
      </c>
      <c r="L253" s="417">
        <f t="shared" si="108"/>
        <v>195000</v>
      </c>
      <c r="M253" s="417">
        <f t="shared" si="108"/>
        <v>0</v>
      </c>
      <c r="N253" s="417">
        <f t="shared" si="108"/>
        <v>22194777.449999999</v>
      </c>
      <c r="O253" s="418">
        <f>+O254+O256</f>
        <v>2.6980157239747635</v>
      </c>
    </row>
    <row r="254" spans="1:15" ht="12.75" x14ac:dyDescent="0.2">
      <c r="A254" s="419">
        <v>2</v>
      </c>
      <c r="B254" s="420">
        <v>3</v>
      </c>
      <c r="C254" s="420">
        <v>4</v>
      </c>
      <c r="D254" s="420">
        <v>1</v>
      </c>
      <c r="E254" s="421"/>
      <c r="F254" s="420" t="s">
        <v>187</v>
      </c>
      <c r="G254" s="422">
        <f t="shared" ref="G254:O254" si="109">+G255</f>
        <v>75447.06</v>
      </c>
      <c r="H254" s="422">
        <f t="shared" si="109"/>
        <v>2552878.42</v>
      </c>
      <c r="I254" s="422">
        <f t="shared" si="109"/>
        <v>19371451.969999999</v>
      </c>
      <c r="J254" s="422">
        <f t="shared" si="109"/>
        <v>0</v>
      </c>
      <c r="K254" s="422">
        <f t="shared" si="109"/>
        <v>0</v>
      </c>
      <c r="L254" s="422">
        <f t="shared" si="109"/>
        <v>195000</v>
      </c>
      <c r="M254" s="422">
        <f t="shared" si="109"/>
        <v>0</v>
      </c>
      <c r="N254" s="422">
        <f t="shared" si="109"/>
        <v>22194777.449999999</v>
      </c>
      <c r="O254" s="423">
        <f t="shared" si="109"/>
        <v>2.6980157239747635</v>
      </c>
    </row>
    <row r="255" spans="1:15" ht="12.75" x14ac:dyDescent="0.2">
      <c r="A255" s="446">
        <v>2</v>
      </c>
      <c r="B255" s="425">
        <v>3</v>
      </c>
      <c r="C255" s="425">
        <v>4</v>
      </c>
      <c r="D255" s="425">
        <v>1</v>
      </c>
      <c r="E255" s="426" t="s">
        <v>296</v>
      </c>
      <c r="F255" s="425" t="s">
        <v>187</v>
      </c>
      <c r="G255" s="432">
        <f>29947.06+45500</f>
        <v>75447.06</v>
      </c>
      <c r="H255" s="432">
        <v>2552878.42</v>
      </c>
      <c r="I255" s="432">
        <v>19371451.969999999</v>
      </c>
      <c r="J255" s="432"/>
      <c r="K255" s="432"/>
      <c r="L255" s="432">
        <v>195000</v>
      </c>
      <c r="M255" s="432"/>
      <c r="N255" s="432">
        <f>SUBTOTAL(9,G255:M255)</f>
        <v>22194777.449999999</v>
      </c>
      <c r="O255" s="430">
        <f>IFERROR(N255/$N$18*100,"0.00")</f>
        <v>2.6980157239747635</v>
      </c>
    </row>
    <row r="256" spans="1:15" ht="12.75" x14ac:dyDescent="0.2">
      <c r="A256" s="453">
        <v>2</v>
      </c>
      <c r="B256" s="420">
        <v>3</v>
      </c>
      <c r="C256" s="420">
        <v>4</v>
      </c>
      <c r="D256" s="420">
        <v>2</v>
      </c>
      <c r="E256" s="421"/>
      <c r="F256" s="420" t="s">
        <v>188</v>
      </c>
      <c r="G256" s="422">
        <f t="shared" ref="G256:O256" si="110">+G257</f>
        <v>0</v>
      </c>
      <c r="H256" s="422">
        <f t="shared" si="110"/>
        <v>0</v>
      </c>
      <c r="I256" s="422">
        <f t="shared" si="110"/>
        <v>0</v>
      </c>
      <c r="J256" s="422">
        <f t="shared" si="110"/>
        <v>0</v>
      </c>
      <c r="K256" s="422">
        <f t="shared" si="110"/>
        <v>0</v>
      </c>
      <c r="L256" s="422">
        <f t="shared" si="110"/>
        <v>0</v>
      </c>
      <c r="M256" s="422">
        <f t="shared" si="110"/>
        <v>0</v>
      </c>
      <c r="N256" s="422">
        <f t="shared" si="110"/>
        <v>0</v>
      </c>
      <c r="O256" s="423">
        <f t="shared" si="110"/>
        <v>0</v>
      </c>
    </row>
    <row r="257" spans="1:15" ht="12.75" x14ac:dyDescent="0.2">
      <c r="A257" s="466">
        <v>2</v>
      </c>
      <c r="B257" s="467">
        <v>3</v>
      </c>
      <c r="C257" s="467">
        <v>4</v>
      </c>
      <c r="D257" s="467">
        <v>2</v>
      </c>
      <c r="E257" s="426" t="s">
        <v>296</v>
      </c>
      <c r="F257" s="425" t="s">
        <v>188</v>
      </c>
      <c r="G257" s="422"/>
      <c r="H257" s="422"/>
      <c r="I257" s="422"/>
      <c r="J257" s="422"/>
      <c r="K257" s="422"/>
      <c r="L257" s="422"/>
      <c r="M257" s="422"/>
      <c r="N257" s="432">
        <f>SUBTOTAL(9,G257:M257)</f>
        <v>0</v>
      </c>
      <c r="O257" s="430">
        <f>IFERROR(N257/$N$18*100,"0.00")</f>
        <v>0</v>
      </c>
    </row>
    <row r="258" spans="1:15" ht="12.75" x14ac:dyDescent="0.2">
      <c r="A258" s="414">
        <v>2</v>
      </c>
      <c r="B258" s="415">
        <v>3</v>
      </c>
      <c r="C258" s="415">
        <v>5</v>
      </c>
      <c r="D258" s="415"/>
      <c r="E258" s="416"/>
      <c r="F258" s="10" t="s">
        <v>193</v>
      </c>
      <c r="G258" s="417">
        <f t="shared" ref="G258:N258" si="111">+G259+G261+G263+G265+G267</f>
        <v>0</v>
      </c>
      <c r="H258" s="417">
        <f t="shared" si="111"/>
        <v>81066</v>
      </c>
      <c r="I258" s="417">
        <f t="shared" si="111"/>
        <v>113133.96</v>
      </c>
      <c r="J258" s="417">
        <f t="shared" si="111"/>
        <v>116116</v>
      </c>
      <c r="K258" s="417">
        <f t="shared" si="111"/>
        <v>916</v>
      </c>
      <c r="L258" s="417">
        <f t="shared" si="111"/>
        <v>14864</v>
      </c>
      <c r="M258" s="417">
        <f t="shared" si="111"/>
        <v>1194779.4000000001</v>
      </c>
      <c r="N258" s="417">
        <f t="shared" si="111"/>
        <v>1520875.36</v>
      </c>
      <c r="O258" s="418">
        <f>+O259+O261+O263+O265+O267</f>
        <v>0.18487888174277589</v>
      </c>
    </row>
    <row r="259" spans="1:15" ht="12.75" x14ac:dyDescent="0.2">
      <c r="A259" s="419">
        <v>2</v>
      </c>
      <c r="B259" s="420">
        <v>3</v>
      </c>
      <c r="C259" s="420">
        <v>5</v>
      </c>
      <c r="D259" s="420">
        <v>1</v>
      </c>
      <c r="E259" s="421"/>
      <c r="F259" s="420" t="s">
        <v>189</v>
      </c>
      <c r="G259" s="422">
        <f t="shared" ref="G259:O259" si="112">+G260</f>
        <v>0</v>
      </c>
      <c r="H259" s="422">
        <f t="shared" si="112"/>
        <v>0</v>
      </c>
      <c r="I259" s="422">
        <f t="shared" si="112"/>
        <v>0</v>
      </c>
      <c r="J259" s="422">
        <f t="shared" si="112"/>
        <v>0</v>
      </c>
      <c r="K259" s="422">
        <f t="shared" si="112"/>
        <v>0</v>
      </c>
      <c r="L259" s="422">
        <f t="shared" si="112"/>
        <v>0</v>
      </c>
      <c r="M259" s="422">
        <f t="shared" si="112"/>
        <v>0</v>
      </c>
      <c r="N259" s="422">
        <f t="shared" si="112"/>
        <v>0</v>
      </c>
      <c r="O259" s="423">
        <f t="shared" si="112"/>
        <v>0</v>
      </c>
    </row>
    <row r="260" spans="1:15" ht="12.75" x14ac:dyDescent="0.2">
      <c r="A260" s="446">
        <v>2</v>
      </c>
      <c r="B260" s="425">
        <v>3</v>
      </c>
      <c r="C260" s="425">
        <v>5</v>
      </c>
      <c r="D260" s="425">
        <v>1</v>
      </c>
      <c r="E260" s="426" t="s">
        <v>296</v>
      </c>
      <c r="F260" s="425" t="s">
        <v>189</v>
      </c>
      <c r="G260" s="422"/>
      <c r="H260" s="422"/>
      <c r="I260" s="422"/>
      <c r="J260" s="422"/>
      <c r="K260" s="422"/>
      <c r="L260" s="422"/>
      <c r="M260" s="422"/>
      <c r="N260" s="432">
        <f>SUBTOTAL(9,G260:M260)</f>
        <v>0</v>
      </c>
      <c r="O260" s="430">
        <f>IFERROR(N260/$N$18*100,"0.00")</f>
        <v>0</v>
      </c>
    </row>
    <row r="261" spans="1:15" ht="12.75" x14ac:dyDescent="0.2">
      <c r="A261" s="419">
        <v>2</v>
      </c>
      <c r="B261" s="420">
        <v>3</v>
      </c>
      <c r="C261" s="420">
        <v>5</v>
      </c>
      <c r="D261" s="420">
        <v>2</v>
      </c>
      <c r="E261" s="421"/>
      <c r="F261" s="420" t="s">
        <v>190</v>
      </c>
      <c r="G261" s="422">
        <f t="shared" ref="G261:O261" si="113">+G262</f>
        <v>0</v>
      </c>
      <c r="H261" s="422">
        <f t="shared" si="113"/>
        <v>0</v>
      </c>
      <c r="I261" s="422">
        <f t="shared" si="113"/>
        <v>0</v>
      </c>
      <c r="J261" s="422">
        <f t="shared" si="113"/>
        <v>0</v>
      </c>
      <c r="K261" s="422">
        <f t="shared" si="113"/>
        <v>0</v>
      </c>
      <c r="L261" s="422">
        <f t="shared" si="113"/>
        <v>0</v>
      </c>
      <c r="M261" s="422">
        <f t="shared" si="113"/>
        <v>0</v>
      </c>
      <c r="N261" s="422">
        <f t="shared" si="113"/>
        <v>0</v>
      </c>
      <c r="O261" s="423">
        <f t="shared" si="113"/>
        <v>0</v>
      </c>
    </row>
    <row r="262" spans="1:15" ht="12.75" x14ac:dyDescent="0.2">
      <c r="A262" s="446">
        <v>2</v>
      </c>
      <c r="B262" s="425">
        <v>3</v>
      </c>
      <c r="C262" s="425">
        <v>5</v>
      </c>
      <c r="D262" s="425">
        <v>2</v>
      </c>
      <c r="E262" s="426" t="s">
        <v>296</v>
      </c>
      <c r="F262" s="425" t="s">
        <v>190</v>
      </c>
      <c r="G262" s="422"/>
      <c r="H262" s="422"/>
      <c r="I262" s="422"/>
      <c r="J262" s="422"/>
      <c r="K262" s="422"/>
      <c r="L262" s="422"/>
      <c r="M262" s="422"/>
      <c r="N262" s="432">
        <f>SUBTOTAL(9,G262:M262)</f>
        <v>0</v>
      </c>
      <c r="O262" s="430">
        <f>IFERROR(N262/$N$18*100,"0.00")</f>
        <v>0</v>
      </c>
    </row>
    <row r="263" spans="1:15" ht="12.75" x14ac:dyDescent="0.2">
      <c r="A263" s="419">
        <v>2</v>
      </c>
      <c r="B263" s="420">
        <v>3</v>
      </c>
      <c r="C263" s="420">
        <v>5</v>
      </c>
      <c r="D263" s="420">
        <v>3</v>
      </c>
      <c r="E263" s="421"/>
      <c r="F263" s="420" t="s">
        <v>191</v>
      </c>
      <c r="G263" s="422">
        <f t="shared" ref="G263:O263" si="114">+G264</f>
        <v>0</v>
      </c>
      <c r="H263" s="422">
        <f t="shared" si="114"/>
        <v>0</v>
      </c>
      <c r="I263" s="422">
        <f t="shared" si="114"/>
        <v>0</v>
      </c>
      <c r="J263" s="422">
        <f t="shared" si="114"/>
        <v>0</v>
      </c>
      <c r="K263" s="422">
        <f t="shared" si="114"/>
        <v>0</v>
      </c>
      <c r="L263" s="422">
        <f t="shared" si="114"/>
        <v>0</v>
      </c>
      <c r="M263" s="422">
        <f t="shared" si="114"/>
        <v>30000</v>
      </c>
      <c r="N263" s="422">
        <f t="shared" si="114"/>
        <v>30000</v>
      </c>
      <c r="O263" s="423">
        <f t="shared" si="114"/>
        <v>3.6468251101676587E-3</v>
      </c>
    </row>
    <row r="264" spans="1:15" ht="12.75" x14ac:dyDescent="0.2">
      <c r="A264" s="446">
        <v>2</v>
      </c>
      <c r="B264" s="425">
        <v>3</v>
      </c>
      <c r="C264" s="425">
        <v>5</v>
      </c>
      <c r="D264" s="425">
        <v>3</v>
      </c>
      <c r="E264" s="426" t="s">
        <v>296</v>
      </c>
      <c r="F264" s="425" t="s">
        <v>191</v>
      </c>
      <c r="G264" s="432"/>
      <c r="H264" s="432"/>
      <c r="I264" s="432"/>
      <c r="J264" s="432"/>
      <c r="K264" s="432"/>
      <c r="L264" s="432"/>
      <c r="M264" s="432">
        <v>30000</v>
      </c>
      <c r="N264" s="432">
        <f>SUBTOTAL(9,G264:M264)</f>
        <v>30000</v>
      </c>
      <c r="O264" s="430">
        <f>IFERROR(N264/$N$18*100,"0.00")</f>
        <v>3.6468251101676587E-3</v>
      </c>
    </row>
    <row r="265" spans="1:15" ht="12.75" x14ac:dyDescent="0.2">
      <c r="A265" s="419">
        <v>2</v>
      </c>
      <c r="B265" s="420">
        <v>3</v>
      </c>
      <c r="C265" s="420">
        <v>5</v>
      </c>
      <c r="D265" s="420">
        <v>4</v>
      </c>
      <c r="E265" s="421"/>
      <c r="F265" s="420" t="s">
        <v>192</v>
      </c>
      <c r="G265" s="422">
        <f t="shared" ref="G265:O265" si="115">+G266</f>
        <v>0</v>
      </c>
      <c r="H265" s="422">
        <f t="shared" si="115"/>
        <v>0</v>
      </c>
      <c r="I265" s="422">
        <f t="shared" si="115"/>
        <v>0</v>
      </c>
      <c r="J265" s="422">
        <f t="shared" si="115"/>
        <v>0</v>
      </c>
      <c r="K265" s="422">
        <f t="shared" si="115"/>
        <v>0</v>
      </c>
      <c r="L265" s="422">
        <f t="shared" si="115"/>
        <v>0</v>
      </c>
      <c r="M265" s="422">
        <f t="shared" si="115"/>
        <v>39892.800000000003</v>
      </c>
      <c r="N265" s="422">
        <f t="shared" si="115"/>
        <v>39892.800000000003</v>
      </c>
      <c r="O265" s="423">
        <f t="shared" si="115"/>
        <v>4.8494021584965458E-3</v>
      </c>
    </row>
    <row r="266" spans="1:15" ht="12.75" x14ac:dyDescent="0.2">
      <c r="A266" s="446">
        <v>2</v>
      </c>
      <c r="B266" s="425">
        <v>3</v>
      </c>
      <c r="C266" s="425">
        <v>5</v>
      </c>
      <c r="D266" s="425">
        <v>4</v>
      </c>
      <c r="E266" s="426" t="s">
        <v>296</v>
      </c>
      <c r="F266" s="425" t="s">
        <v>192</v>
      </c>
      <c r="G266" s="422"/>
      <c r="H266" s="422"/>
      <c r="I266" s="422"/>
      <c r="J266" s="422"/>
      <c r="K266" s="422"/>
      <c r="L266" s="422"/>
      <c r="M266" s="432">
        <v>39892.800000000003</v>
      </c>
      <c r="N266" s="432">
        <f>SUBTOTAL(9,G266:M266)</f>
        <v>39892.800000000003</v>
      </c>
      <c r="O266" s="430">
        <f>IFERROR(N266/$N$18*100,"0.00")</f>
        <v>4.8494021584965458E-3</v>
      </c>
    </row>
    <row r="267" spans="1:15" ht="12.75" x14ac:dyDescent="0.2">
      <c r="A267" s="419">
        <v>2</v>
      </c>
      <c r="B267" s="420">
        <v>3</v>
      </c>
      <c r="C267" s="420">
        <v>5</v>
      </c>
      <c r="D267" s="420">
        <v>5</v>
      </c>
      <c r="E267" s="421"/>
      <c r="F267" s="420" t="s">
        <v>371</v>
      </c>
      <c r="G267" s="422">
        <f t="shared" ref="G267:O267" si="116">+G268</f>
        <v>0</v>
      </c>
      <c r="H267" s="422">
        <f t="shared" si="116"/>
        <v>81066</v>
      </c>
      <c r="I267" s="422">
        <f t="shared" si="116"/>
        <v>113133.96</v>
      </c>
      <c r="J267" s="422">
        <f t="shared" si="116"/>
        <v>116116</v>
      </c>
      <c r="K267" s="422">
        <f t="shared" si="116"/>
        <v>916</v>
      </c>
      <c r="L267" s="422">
        <f t="shared" si="116"/>
        <v>14864</v>
      </c>
      <c r="M267" s="422">
        <f t="shared" si="116"/>
        <v>1124886.6000000001</v>
      </c>
      <c r="N267" s="422">
        <f t="shared" si="116"/>
        <v>1450982.56</v>
      </c>
      <c r="O267" s="423">
        <f t="shared" si="116"/>
        <v>0.17638265447411169</v>
      </c>
    </row>
    <row r="268" spans="1:15" ht="12.75" x14ac:dyDescent="0.2">
      <c r="A268" s="446">
        <v>2</v>
      </c>
      <c r="B268" s="425">
        <v>3</v>
      </c>
      <c r="C268" s="425">
        <v>5</v>
      </c>
      <c r="D268" s="425">
        <v>5</v>
      </c>
      <c r="E268" s="426" t="s">
        <v>296</v>
      </c>
      <c r="F268" s="425" t="s">
        <v>194</v>
      </c>
      <c r="G268" s="432"/>
      <c r="H268" s="468">
        <v>81066</v>
      </c>
      <c r="I268" s="468">
        <v>113133.96</v>
      </c>
      <c r="J268" s="469">
        <v>116116</v>
      </c>
      <c r="K268" s="468">
        <v>916</v>
      </c>
      <c r="L268" s="468">
        <v>14864</v>
      </c>
      <c r="M268" s="468">
        <v>1124886.6000000001</v>
      </c>
      <c r="N268" s="432">
        <f>SUBTOTAL(9,G268:M268)</f>
        <v>1450982.56</v>
      </c>
      <c r="O268" s="430">
        <f>IFERROR(N268/$N$18*100,"0.00")</f>
        <v>0.17638265447411169</v>
      </c>
    </row>
    <row r="269" spans="1:15" ht="12.75" x14ac:dyDescent="0.2">
      <c r="A269" s="414">
        <v>2</v>
      </c>
      <c r="B269" s="415">
        <v>3</v>
      </c>
      <c r="C269" s="415">
        <v>6</v>
      </c>
      <c r="D269" s="415"/>
      <c r="E269" s="416"/>
      <c r="F269" s="10" t="s">
        <v>195</v>
      </c>
      <c r="G269" s="417">
        <f t="shared" ref="G269:N269" si="117">+G270+G276+G280+G287+G295</f>
        <v>0</v>
      </c>
      <c r="H269" s="417">
        <f t="shared" si="117"/>
        <v>0</v>
      </c>
      <c r="I269" s="417">
        <f t="shared" si="117"/>
        <v>0</v>
      </c>
      <c r="J269" s="417">
        <f t="shared" si="117"/>
        <v>0</v>
      </c>
      <c r="K269" s="417">
        <f t="shared" si="117"/>
        <v>0</v>
      </c>
      <c r="L269" s="417">
        <f t="shared" si="117"/>
        <v>0</v>
      </c>
      <c r="M269" s="417">
        <f t="shared" si="117"/>
        <v>638602.55000000005</v>
      </c>
      <c r="N269" s="417">
        <f t="shared" si="117"/>
        <v>638602.55000000005</v>
      </c>
      <c r="O269" s="417">
        <f>+O270+O276+O280+O287+O295</f>
        <v>7.7629060491903254E-2</v>
      </c>
    </row>
    <row r="270" spans="1:15" ht="12.75" x14ac:dyDescent="0.2">
      <c r="A270" s="419">
        <v>2</v>
      </c>
      <c r="B270" s="420">
        <v>3</v>
      </c>
      <c r="C270" s="420">
        <v>6</v>
      </c>
      <c r="D270" s="420">
        <v>1</v>
      </c>
      <c r="E270" s="421"/>
      <c r="F270" s="420" t="s">
        <v>196</v>
      </c>
      <c r="G270" s="422">
        <f t="shared" ref="G270:N270" si="118">+G271+G272+G273+G274</f>
        <v>0</v>
      </c>
      <c r="H270" s="422">
        <f t="shared" si="118"/>
        <v>0</v>
      </c>
      <c r="I270" s="422">
        <f t="shared" si="118"/>
        <v>0</v>
      </c>
      <c r="J270" s="422">
        <f t="shared" si="118"/>
        <v>0</v>
      </c>
      <c r="K270" s="422">
        <f t="shared" si="118"/>
        <v>0</v>
      </c>
      <c r="L270" s="422">
        <f t="shared" si="118"/>
        <v>0</v>
      </c>
      <c r="M270" s="422">
        <f t="shared" si="118"/>
        <v>301000</v>
      </c>
      <c r="N270" s="422">
        <f t="shared" si="118"/>
        <v>301000</v>
      </c>
      <c r="O270" s="423">
        <f>+O271+O272+O273+O274</f>
        <v>3.6589811938682174E-2</v>
      </c>
    </row>
    <row r="271" spans="1:15" ht="12.75" x14ac:dyDescent="0.2">
      <c r="A271" s="446">
        <v>2</v>
      </c>
      <c r="B271" s="425">
        <v>3</v>
      </c>
      <c r="C271" s="425">
        <v>6</v>
      </c>
      <c r="D271" s="425">
        <v>1</v>
      </c>
      <c r="E271" s="426" t="s">
        <v>296</v>
      </c>
      <c r="F271" s="425" t="s">
        <v>197</v>
      </c>
      <c r="G271" s="432"/>
      <c r="H271" s="432"/>
      <c r="I271" s="432"/>
      <c r="J271" s="432"/>
      <c r="K271" s="432"/>
      <c r="L271" s="432"/>
      <c r="M271" s="432">
        <v>300000</v>
      </c>
      <c r="N271" s="432">
        <f>SUBTOTAL(9,G271:M271)</f>
        <v>300000</v>
      </c>
      <c r="O271" s="430">
        <f>IFERROR(N271/$N$18*100,"0.00")</f>
        <v>3.6468251101676584E-2</v>
      </c>
    </row>
    <row r="272" spans="1:15" ht="12.75" x14ac:dyDescent="0.2">
      <c r="A272" s="446">
        <v>2</v>
      </c>
      <c r="B272" s="425">
        <v>3</v>
      </c>
      <c r="C272" s="425">
        <v>6</v>
      </c>
      <c r="D272" s="425">
        <v>1</v>
      </c>
      <c r="E272" s="426" t="s">
        <v>297</v>
      </c>
      <c r="F272" s="425" t="s">
        <v>198</v>
      </c>
      <c r="G272" s="432"/>
      <c r="H272" s="432"/>
      <c r="I272" s="432"/>
      <c r="J272" s="432"/>
      <c r="K272" s="432"/>
      <c r="L272" s="432"/>
      <c r="M272" s="432"/>
      <c r="N272" s="432">
        <f>SUBTOTAL(9,G272:M272)</f>
        <v>0</v>
      </c>
      <c r="O272" s="430">
        <f>IFERROR(N272/$N$18*100,"0.00")</f>
        <v>0</v>
      </c>
    </row>
    <row r="273" spans="1:15" ht="12.75" x14ac:dyDescent="0.2">
      <c r="A273" s="446">
        <v>2</v>
      </c>
      <c r="B273" s="425">
        <v>3</v>
      </c>
      <c r="C273" s="425">
        <v>6</v>
      </c>
      <c r="D273" s="425">
        <v>1</v>
      </c>
      <c r="E273" s="426" t="s">
        <v>298</v>
      </c>
      <c r="F273" s="425" t="s">
        <v>199</v>
      </c>
      <c r="G273" s="432"/>
      <c r="H273" s="432"/>
      <c r="I273" s="432"/>
      <c r="J273" s="432"/>
      <c r="K273" s="432"/>
      <c r="L273" s="432"/>
      <c r="M273" s="432">
        <v>1000</v>
      </c>
      <c r="N273" s="432">
        <f>SUBTOTAL(9,G273:M273)</f>
        <v>1000</v>
      </c>
      <c r="O273" s="430">
        <f>IFERROR(N273/$N$18*100,"0.00")</f>
        <v>1.2156083700558861E-4</v>
      </c>
    </row>
    <row r="274" spans="1:15" ht="12.75" x14ac:dyDescent="0.2">
      <c r="A274" s="446">
        <v>2</v>
      </c>
      <c r="B274" s="425">
        <v>3</v>
      </c>
      <c r="C274" s="425">
        <v>6</v>
      </c>
      <c r="D274" s="425">
        <v>1</v>
      </c>
      <c r="E274" s="426" t="s">
        <v>299</v>
      </c>
      <c r="F274" s="425" t="s">
        <v>200</v>
      </c>
      <c r="G274" s="432"/>
      <c r="H274" s="432"/>
      <c r="I274" s="432"/>
      <c r="J274" s="432"/>
      <c r="K274" s="432"/>
      <c r="L274" s="432"/>
      <c r="M274" s="432"/>
      <c r="N274" s="432">
        <f>SUBTOTAL(9,G274:M274)</f>
        <v>0</v>
      </c>
      <c r="O274" s="430">
        <f>IFERROR(N274/$N$18*100,"0.00")</f>
        <v>0</v>
      </c>
    </row>
    <row r="275" spans="1:15" ht="12.75" x14ac:dyDescent="0.2">
      <c r="A275" s="454">
        <v>2</v>
      </c>
      <c r="B275" s="425">
        <v>3</v>
      </c>
      <c r="C275" s="425">
        <v>6</v>
      </c>
      <c r="D275" s="425">
        <v>1</v>
      </c>
      <c r="E275" s="426" t="s">
        <v>303</v>
      </c>
      <c r="F275" s="425" t="s">
        <v>201</v>
      </c>
      <c r="G275" s="422"/>
      <c r="H275" s="422"/>
      <c r="I275" s="422"/>
      <c r="J275" s="422"/>
      <c r="K275" s="422"/>
      <c r="L275" s="422"/>
      <c r="M275" s="432">
        <v>15000</v>
      </c>
      <c r="N275" s="432">
        <f>SUBTOTAL(9,G275:M275)</f>
        <v>15000</v>
      </c>
      <c r="O275" s="430">
        <f>IFERROR(N275/$N$18*100,"0.00")</f>
        <v>1.8234125550838293E-3</v>
      </c>
    </row>
    <row r="276" spans="1:15" ht="12.75" x14ac:dyDescent="0.2">
      <c r="A276" s="419">
        <v>2</v>
      </c>
      <c r="B276" s="420">
        <v>3</v>
      </c>
      <c r="C276" s="420">
        <v>6</v>
      </c>
      <c r="D276" s="420">
        <v>2</v>
      </c>
      <c r="E276" s="421"/>
      <c r="F276" s="420" t="s">
        <v>202</v>
      </c>
      <c r="G276" s="422">
        <f t="shared" ref="G276:N276" si="119">+G277+G278+G279</f>
        <v>0</v>
      </c>
      <c r="H276" s="422">
        <f t="shared" si="119"/>
        <v>0</v>
      </c>
      <c r="I276" s="422">
        <f t="shared" si="119"/>
        <v>0</v>
      </c>
      <c r="J276" s="422">
        <f t="shared" si="119"/>
        <v>0</v>
      </c>
      <c r="K276" s="422">
        <f t="shared" si="119"/>
        <v>0</v>
      </c>
      <c r="L276" s="422">
        <f t="shared" si="119"/>
        <v>0</v>
      </c>
      <c r="M276" s="422">
        <f t="shared" si="119"/>
        <v>7257</v>
      </c>
      <c r="N276" s="422">
        <f t="shared" si="119"/>
        <v>7257</v>
      </c>
      <c r="O276" s="423">
        <f>+O277+O278+O279</f>
        <v>8.821669941495565E-4</v>
      </c>
    </row>
    <row r="277" spans="1:15" ht="12.75" x14ac:dyDescent="0.2">
      <c r="A277" s="446">
        <v>2</v>
      </c>
      <c r="B277" s="425">
        <v>3</v>
      </c>
      <c r="C277" s="425">
        <v>6</v>
      </c>
      <c r="D277" s="425">
        <v>2</v>
      </c>
      <c r="E277" s="426" t="s">
        <v>296</v>
      </c>
      <c r="F277" s="425" t="s">
        <v>203</v>
      </c>
      <c r="G277" s="432"/>
      <c r="H277" s="432"/>
      <c r="I277" s="432"/>
      <c r="J277" s="432"/>
      <c r="K277" s="432"/>
      <c r="L277" s="432"/>
      <c r="M277" s="432"/>
      <c r="N277" s="432">
        <f>SUBTOTAL(9,G277:M277)</f>
        <v>0</v>
      </c>
      <c r="O277" s="430">
        <f>IFERROR(N277/$N$18*100,"0.00")</f>
        <v>0</v>
      </c>
    </row>
    <row r="278" spans="1:15" ht="12.75" x14ac:dyDescent="0.2">
      <c r="A278" s="446">
        <v>2</v>
      </c>
      <c r="B278" s="425">
        <v>3</v>
      </c>
      <c r="C278" s="425">
        <v>6</v>
      </c>
      <c r="D278" s="425">
        <v>2</v>
      </c>
      <c r="E278" s="426" t="s">
        <v>297</v>
      </c>
      <c r="F278" s="425" t="s">
        <v>204</v>
      </c>
      <c r="G278" s="432"/>
      <c r="H278" s="432"/>
      <c r="I278" s="432"/>
      <c r="J278" s="432"/>
      <c r="K278" s="432"/>
      <c r="L278" s="432"/>
      <c r="M278" s="432">
        <v>7257</v>
      </c>
      <c r="N278" s="432">
        <f>SUBTOTAL(9,G278:M278)</f>
        <v>7257</v>
      </c>
      <c r="O278" s="430">
        <f>IFERROR(N278/$N$18*100,"0.00")</f>
        <v>8.821669941495565E-4</v>
      </c>
    </row>
    <row r="279" spans="1:15" ht="12.75" x14ac:dyDescent="0.2">
      <c r="A279" s="446">
        <v>2</v>
      </c>
      <c r="B279" s="425">
        <v>3</v>
      </c>
      <c r="C279" s="425">
        <v>6</v>
      </c>
      <c r="D279" s="425">
        <v>2</v>
      </c>
      <c r="E279" s="426" t="s">
        <v>298</v>
      </c>
      <c r="F279" s="425" t="s">
        <v>205</v>
      </c>
      <c r="G279" s="422"/>
      <c r="H279" s="422"/>
      <c r="I279" s="422"/>
      <c r="J279" s="422"/>
      <c r="K279" s="422"/>
      <c r="L279" s="422"/>
      <c r="M279" s="422"/>
      <c r="N279" s="432">
        <f>SUBTOTAL(9,G279:M279)</f>
        <v>0</v>
      </c>
      <c r="O279" s="430">
        <f>IFERROR(N279/$N$18*100,"0.00")</f>
        <v>0</v>
      </c>
    </row>
    <row r="280" spans="1:15" ht="12.75" x14ac:dyDescent="0.2">
      <c r="A280" s="419">
        <v>2</v>
      </c>
      <c r="B280" s="420">
        <v>3</v>
      </c>
      <c r="C280" s="420">
        <v>6</v>
      </c>
      <c r="D280" s="420">
        <v>3</v>
      </c>
      <c r="E280" s="421"/>
      <c r="F280" s="420" t="s">
        <v>206</v>
      </c>
      <c r="G280" s="422">
        <f t="shared" ref="G280:N280" si="120">+G281+G282+G283+G284+G285+G286</f>
        <v>0</v>
      </c>
      <c r="H280" s="422">
        <f t="shared" si="120"/>
        <v>0</v>
      </c>
      <c r="I280" s="422">
        <f t="shared" si="120"/>
        <v>0</v>
      </c>
      <c r="J280" s="422">
        <f t="shared" si="120"/>
        <v>0</v>
      </c>
      <c r="K280" s="422">
        <f t="shared" si="120"/>
        <v>0</v>
      </c>
      <c r="L280" s="422">
        <f t="shared" si="120"/>
        <v>0</v>
      </c>
      <c r="M280" s="422">
        <f t="shared" si="120"/>
        <v>279345.55</v>
      </c>
      <c r="N280" s="422">
        <f t="shared" si="120"/>
        <v>279345.55</v>
      </c>
      <c r="O280" s="423">
        <f>+O281+O282+O283+O284+O285+O286</f>
        <v>3.3957478871786503E-2</v>
      </c>
    </row>
    <row r="281" spans="1:15" ht="12.75" x14ac:dyDescent="0.2">
      <c r="A281" s="446">
        <v>2</v>
      </c>
      <c r="B281" s="425">
        <v>3</v>
      </c>
      <c r="C281" s="425">
        <v>6</v>
      </c>
      <c r="D281" s="425">
        <v>3</v>
      </c>
      <c r="E281" s="426" t="s">
        <v>296</v>
      </c>
      <c r="F281" s="425" t="s">
        <v>207</v>
      </c>
      <c r="G281" s="432"/>
      <c r="H281" s="432"/>
      <c r="I281" s="432"/>
      <c r="J281" s="432"/>
      <c r="K281" s="432"/>
      <c r="L281" s="432"/>
      <c r="M281" s="432">
        <v>15959.52</v>
      </c>
      <c r="N281" s="432">
        <f t="shared" ref="N281:N286" si="121">SUBTOTAL(9,G281:M281)</f>
        <v>15959.52</v>
      </c>
      <c r="O281" s="430">
        <f t="shared" ref="O281:O286" si="122">IFERROR(N281/$N$18*100,"0.00")</f>
        <v>1.9400526094074315E-3</v>
      </c>
    </row>
    <row r="282" spans="1:15" ht="12.75" x14ac:dyDescent="0.2">
      <c r="A282" s="446">
        <v>2</v>
      </c>
      <c r="B282" s="425">
        <v>3</v>
      </c>
      <c r="C282" s="425">
        <v>6</v>
      </c>
      <c r="D282" s="425">
        <v>3</v>
      </c>
      <c r="E282" s="426" t="s">
        <v>297</v>
      </c>
      <c r="F282" s="425" t="s">
        <v>208</v>
      </c>
      <c r="G282" s="432"/>
      <c r="H282" s="432"/>
      <c r="I282" s="432"/>
      <c r="J282" s="432"/>
      <c r="K282" s="432"/>
      <c r="L282" s="432"/>
      <c r="M282" s="432"/>
      <c r="N282" s="432">
        <f t="shared" si="121"/>
        <v>0</v>
      </c>
      <c r="O282" s="430">
        <f t="shared" si="122"/>
        <v>0</v>
      </c>
    </row>
    <row r="283" spans="1:15" ht="12.75" x14ac:dyDescent="0.2">
      <c r="A283" s="446">
        <v>2</v>
      </c>
      <c r="B283" s="425">
        <v>3</v>
      </c>
      <c r="C283" s="425">
        <v>6</v>
      </c>
      <c r="D283" s="425">
        <v>3</v>
      </c>
      <c r="E283" s="426" t="s">
        <v>298</v>
      </c>
      <c r="F283" s="425" t="s">
        <v>209</v>
      </c>
      <c r="G283" s="432"/>
      <c r="H283" s="432"/>
      <c r="I283" s="432"/>
      <c r="J283" s="432"/>
      <c r="K283" s="432"/>
      <c r="L283" s="432"/>
      <c r="M283" s="470">
        <f>143720.76+9831.19</f>
        <v>153551.95000000001</v>
      </c>
      <c r="N283" s="432">
        <f t="shared" si="121"/>
        <v>153551.95000000001</v>
      </c>
      <c r="O283" s="430">
        <f t="shared" si="122"/>
        <v>1.8665903565840292E-2</v>
      </c>
    </row>
    <row r="284" spans="1:15" ht="12.75" x14ac:dyDescent="0.2">
      <c r="A284" s="446">
        <v>2</v>
      </c>
      <c r="B284" s="425">
        <v>3</v>
      </c>
      <c r="C284" s="425">
        <v>6</v>
      </c>
      <c r="D284" s="425">
        <v>3</v>
      </c>
      <c r="E284" s="426" t="s">
        <v>299</v>
      </c>
      <c r="F284" s="456" t="s">
        <v>210</v>
      </c>
      <c r="G284" s="432"/>
      <c r="H284" s="432"/>
      <c r="I284" s="432"/>
      <c r="J284" s="432"/>
      <c r="K284" s="432"/>
      <c r="L284" s="432"/>
      <c r="M284" s="432">
        <f>79834.08+30000</f>
        <v>109834.08</v>
      </c>
      <c r="N284" s="432">
        <f t="shared" si="121"/>
        <v>109834.08</v>
      </c>
      <c r="O284" s="430">
        <f t="shared" si="122"/>
        <v>1.3351522696538779E-2</v>
      </c>
    </row>
    <row r="285" spans="1:15" ht="12.75" x14ac:dyDescent="0.2">
      <c r="A285" s="446">
        <v>2</v>
      </c>
      <c r="B285" s="425">
        <v>3</v>
      </c>
      <c r="C285" s="425">
        <v>6</v>
      </c>
      <c r="D285" s="425">
        <v>3</v>
      </c>
      <c r="E285" s="426" t="s">
        <v>303</v>
      </c>
      <c r="F285" s="425" t="s">
        <v>211</v>
      </c>
      <c r="G285" s="432"/>
      <c r="H285" s="432"/>
      <c r="I285" s="432"/>
      <c r="J285" s="432"/>
      <c r="K285" s="432"/>
      <c r="L285" s="432"/>
      <c r="M285" s="432"/>
      <c r="N285" s="432">
        <f t="shared" si="121"/>
        <v>0</v>
      </c>
      <c r="O285" s="430">
        <f t="shared" si="122"/>
        <v>0</v>
      </c>
    </row>
    <row r="286" spans="1:15" ht="12.75" x14ac:dyDescent="0.2">
      <c r="A286" s="446">
        <v>2</v>
      </c>
      <c r="B286" s="425">
        <v>3</v>
      </c>
      <c r="C286" s="425">
        <v>6</v>
      </c>
      <c r="D286" s="425">
        <v>3</v>
      </c>
      <c r="E286" s="426" t="s">
        <v>340</v>
      </c>
      <c r="F286" s="425" t="s">
        <v>212</v>
      </c>
      <c r="G286" s="422"/>
      <c r="H286" s="422"/>
      <c r="I286" s="422"/>
      <c r="J286" s="422"/>
      <c r="K286" s="422"/>
      <c r="L286" s="422"/>
      <c r="M286" s="422"/>
      <c r="N286" s="432">
        <f t="shared" si="121"/>
        <v>0</v>
      </c>
      <c r="O286" s="430">
        <f t="shared" si="122"/>
        <v>0</v>
      </c>
    </row>
    <row r="287" spans="1:15" ht="12.75" x14ac:dyDescent="0.2">
      <c r="A287" s="419">
        <v>2</v>
      </c>
      <c r="B287" s="420">
        <v>3</v>
      </c>
      <c r="C287" s="420">
        <v>6</v>
      </c>
      <c r="D287" s="420">
        <v>4</v>
      </c>
      <c r="E287" s="421"/>
      <c r="F287" s="420" t="s">
        <v>28</v>
      </c>
      <c r="G287" s="422">
        <f t="shared" ref="G287:N287" si="123">+G288+G289+G290+G291+G292+G293+G294</f>
        <v>0</v>
      </c>
      <c r="H287" s="422">
        <f t="shared" si="123"/>
        <v>0</v>
      </c>
      <c r="I287" s="422">
        <f t="shared" si="123"/>
        <v>0</v>
      </c>
      <c r="J287" s="422">
        <f t="shared" si="123"/>
        <v>0</v>
      </c>
      <c r="K287" s="422">
        <f t="shared" si="123"/>
        <v>0</v>
      </c>
      <c r="L287" s="422">
        <f t="shared" si="123"/>
        <v>0</v>
      </c>
      <c r="M287" s="422">
        <f t="shared" si="123"/>
        <v>51000</v>
      </c>
      <c r="N287" s="422">
        <f t="shared" si="123"/>
        <v>51000</v>
      </c>
      <c r="O287" s="423">
        <f>+O288+O289+O290+O291+O292+O293+O294</f>
        <v>6.1996026872850182E-3</v>
      </c>
    </row>
    <row r="288" spans="1:15" ht="12.75" x14ac:dyDescent="0.2">
      <c r="A288" s="446">
        <v>2</v>
      </c>
      <c r="B288" s="425">
        <v>3</v>
      </c>
      <c r="C288" s="425">
        <v>6</v>
      </c>
      <c r="D288" s="425">
        <v>4</v>
      </c>
      <c r="E288" s="426" t="s">
        <v>296</v>
      </c>
      <c r="F288" s="425" t="s">
        <v>213</v>
      </c>
      <c r="G288" s="432"/>
      <c r="H288" s="432"/>
      <c r="I288" s="432"/>
      <c r="J288" s="432"/>
      <c r="K288" s="432"/>
      <c r="L288" s="432"/>
      <c r="M288" s="432"/>
      <c r="N288" s="432">
        <f t="shared" ref="N288:N294" si="124">SUBTOTAL(9,G288:M288)</f>
        <v>0</v>
      </c>
      <c r="O288" s="430">
        <f t="shared" ref="O288:O294" si="125">IFERROR(N288/$N$18*100,"0.00")</f>
        <v>0</v>
      </c>
    </row>
    <row r="289" spans="1:15" ht="12.75" x14ac:dyDescent="0.2">
      <c r="A289" s="446">
        <v>2</v>
      </c>
      <c r="B289" s="425">
        <v>3</v>
      </c>
      <c r="C289" s="425">
        <v>6</v>
      </c>
      <c r="D289" s="425">
        <v>4</v>
      </c>
      <c r="E289" s="426" t="s">
        <v>297</v>
      </c>
      <c r="F289" s="425" t="s">
        <v>214</v>
      </c>
      <c r="G289" s="432"/>
      <c r="H289" s="432"/>
      <c r="I289" s="432"/>
      <c r="J289" s="432"/>
      <c r="K289" s="432"/>
      <c r="L289" s="432"/>
      <c r="M289" s="432"/>
      <c r="N289" s="432">
        <f t="shared" si="124"/>
        <v>0</v>
      </c>
      <c r="O289" s="430">
        <f t="shared" si="125"/>
        <v>0</v>
      </c>
    </row>
    <row r="290" spans="1:15" ht="12.75" x14ac:dyDescent="0.2">
      <c r="A290" s="446">
        <v>2</v>
      </c>
      <c r="B290" s="425">
        <v>3</v>
      </c>
      <c r="C290" s="425">
        <v>6</v>
      </c>
      <c r="D290" s="425">
        <v>4</v>
      </c>
      <c r="E290" s="426" t="s">
        <v>298</v>
      </c>
      <c r="F290" s="425" t="s">
        <v>215</v>
      </c>
      <c r="G290" s="432"/>
      <c r="H290" s="432"/>
      <c r="I290" s="432"/>
      <c r="J290" s="432"/>
      <c r="K290" s="432"/>
      <c r="L290" s="432"/>
      <c r="M290" s="432"/>
      <c r="N290" s="432">
        <f t="shared" si="124"/>
        <v>0</v>
      </c>
      <c r="O290" s="430">
        <f t="shared" si="125"/>
        <v>0</v>
      </c>
    </row>
    <row r="291" spans="1:15" ht="12.75" x14ac:dyDescent="0.2">
      <c r="A291" s="446">
        <v>2</v>
      </c>
      <c r="B291" s="425">
        <v>3</v>
      </c>
      <c r="C291" s="425">
        <v>6</v>
      </c>
      <c r="D291" s="425">
        <v>4</v>
      </c>
      <c r="E291" s="426" t="s">
        <v>299</v>
      </c>
      <c r="F291" s="425" t="s">
        <v>216</v>
      </c>
      <c r="G291" s="432"/>
      <c r="H291" s="432"/>
      <c r="I291" s="432"/>
      <c r="J291" s="432"/>
      <c r="K291" s="432"/>
      <c r="L291" s="432"/>
      <c r="M291" s="432">
        <v>51000</v>
      </c>
      <c r="N291" s="432">
        <f t="shared" si="124"/>
        <v>51000</v>
      </c>
      <c r="O291" s="430">
        <f t="shared" si="125"/>
        <v>6.1996026872850182E-3</v>
      </c>
    </row>
    <row r="292" spans="1:15" ht="12.75" x14ac:dyDescent="0.2">
      <c r="A292" s="446">
        <v>2</v>
      </c>
      <c r="B292" s="425">
        <v>3</v>
      </c>
      <c r="C292" s="425">
        <v>6</v>
      </c>
      <c r="D292" s="425">
        <v>4</v>
      </c>
      <c r="E292" s="426" t="s">
        <v>303</v>
      </c>
      <c r="F292" s="425" t="s">
        <v>217</v>
      </c>
      <c r="G292" s="432"/>
      <c r="H292" s="432"/>
      <c r="I292" s="432"/>
      <c r="J292" s="432"/>
      <c r="K292" s="432"/>
      <c r="L292" s="432"/>
      <c r="M292" s="432"/>
      <c r="N292" s="432">
        <f t="shared" si="124"/>
        <v>0</v>
      </c>
      <c r="O292" s="430">
        <f t="shared" si="125"/>
        <v>0</v>
      </c>
    </row>
    <row r="293" spans="1:15" ht="12.75" x14ac:dyDescent="0.2">
      <c r="A293" s="446">
        <v>2</v>
      </c>
      <c r="B293" s="425">
        <v>3</v>
      </c>
      <c r="C293" s="425">
        <v>6</v>
      </c>
      <c r="D293" s="425">
        <v>4</v>
      </c>
      <c r="E293" s="426" t="s">
        <v>340</v>
      </c>
      <c r="F293" s="425" t="s">
        <v>218</v>
      </c>
      <c r="G293" s="432"/>
      <c r="H293" s="432"/>
      <c r="I293" s="432"/>
      <c r="J293" s="432"/>
      <c r="K293" s="432"/>
      <c r="L293" s="432"/>
      <c r="M293" s="432"/>
      <c r="N293" s="432">
        <f t="shared" si="124"/>
        <v>0</v>
      </c>
      <c r="O293" s="430">
        <f t="shared" si="125"/>
        <v>0</v>
      </c>
    </row>
    <row r="294" spans="1:15" ht="12.75" x14ac:dyDescent="0.2">
      <c r="A294" s="446">
        <v>2</v>
      </c>
      <c r="B294" s="425">
        <v>3</v>
      </c>
      <c r="C294" s="425">
        <v>6</v>
      </c>
      <c r="D294" s="425">
        <v>4</v>
      </c>
      <c r="E294" s="426" t="s">
        <v>342</v>
      </c>
      <c r="F294" s="425" t="s">
        <v>219</v>
      </c>
      <c r="G294" s="422"/>
      <c r="H294" s="422"/>
      <c r="I294" s="422"/>
      <c r="J294" s="422"/>
      <c r="K294" s="422"/>
      <c r="L294" s="422"/>
      <c r="M294" s="422"/>
      <c r="N294" s="432">
        <f t="shared" si="124"/>
        <v>0</v>
      </c>
      <c r="O294" s="430">
        <f t="shared" si="125"/>
        <v>0</v>
      </c>
    </row>
    <row r="295" spans="1:15" ht="12.75" x14ac:dyDescent="0.2">
      <c r="A295" s="419">
        <v>2</v>
      </c>
      <c r="B295" s="420">
        <v>3</v>
      </c>
      <c r="C295" s="420">
        <v>6</v>
      </c>
      <c r="D295" s="420">
        <v>9</v>
      </c>
      <c r="E295" s="421"/>
      <c r="F295" s="420" t="s">
        <v>220</v>
      </c>
      <c r="G295" s="422">
        <f t="shared" ref="G295:O295" si="126">+G296</f>
        <v>0</v>
      </c>
      <c r="H295" s="422">
        <f t="shared" si="126"/>
        <v>0</v>
      </c>
      <c r="I295" s="422">
        <f t="shared" si="126"/>
        <v>0</v>
      </c>
      <c r="J295" s="422">
        <f t="shared" si="126"/>
        <v>0</v>
      </c>
      <c r="K295" s="422">
        <f t="shared" si="126"/>
        <v>0</v>
      </c>
      <c r="L295" s="422">
        <f t="shared" si="126"/>
        <v>0</v>
      </c>
      <c r="M295" s="422">
        <f t="shared" si="126"/>
        <v>0</v>
      </c>
      <c r="N295" s="422">
        <f t="shared" si="126"/>
        <v>0</v>
      </c>
      <c r="O295" s="423">
        <f t="shared" si="126"/>
        <v>0</v>
      </c>
    </row>
    <row r="296" spans="1:15" ht="12.75" x14ac:dyDescent="0.2">
      <c r="A296" s="446">
        <v>2</v>
      </c>
      <c r="B296" s="425">
        <v>3</v>
      </c>
      <c r="C296" s="425">
        <v>6</v>
      </c>
      <c r="D296" s="425">
        <v>9</v>
      </c>
      <c r="E296" s="426" t="s">
        <v>296</v>
      </c>
      <c r="F296" s="425" t="s">
        <v>220</v>
      </c>
      <c r="G296" s="422"/>
      <c r="H296" s="422"/>
      <c r="I296" s="422"/>
      <c r="J296" s="422"/>
      <c r="K296" s="422"/>
      <c r="L296" s="422"/>
      <c r="M296" s="422"/>
      <c r="N296" s="432">
        <f>SUBTOTAL(9,G296:M296)</f>
        <v>0</v>
      </c>
      <c r="O296" s="430">
        <f>IFERROR(N296/$N$18*100,"0.00")</f>
        <v>0</v>
      </c>
    </row>
    <row r="297" spans="1:15" ht="12.75" x14ac:dyDescent="0.2">
      <c r="A297" s="414">
        <v>2</v>
      </c>
      <c r="B297" s="415">
        <v>3</v>
      </c>
      <c r="C297" s="415">
        <v>7</v>
      </c>
      <c r="D297" s="415"/>
      <c r="E297" s="416"/>
      <c r="F297" s="10" t="s">
        <v>372</v>
      </c>
      <c r="G297" s="417">
        <f t="shared" ref="G297:N297" si="127">+G298+G306</f>
        <v>130308.48999999999</v>
      </c>
      <c r="H297" s="417">
        <f t="shared" si="127"/>
        <v>1072241.04</v>
      </c>
      <c r="I297" s="417">
        <f t="shared" si="127"/>
        <v>12212457.24</v>
      </c>
      <c r="J297" s="417">
        <f t="shared" si="127"/>
        <v>12359195.76</v>
      </c>
      <c r="K297" s="417">
        <f t="shared" si="127"/>
        <v>184926.27</v>
      </c>
      <c r="L297" s="417">
        <f t="shared" si="127"/>
        <v>0</v>
      </c>
      <c r="M297" s="417">
        <f t="shared" si="127"/>
        <v>764791.39999999991</v>
      </c>
      <c r="N297" s="417">
        <f t="shared" si="127"/>
        <v>26723920.200000003</v>
      </c>
      <c r="O297" s="418">
        <f>+O298+O306</f>
        <v>3.2485821075825565</v>
      </c>
    </row>
    <row r="298" spans="1:15" ht="12.75" x14ac:dyDescent="0.2">
      <c r="A298" s="419">
        <v>2</v>
      </c>
      <c r="B298" s="420">
        <v>3</v>
      </c>
      <c r="C298" s="420">
        <v>7</v>
      </c>
      <c r="D298" s="420">
        <v>1</v>
      </c>
      <c r="E298" s="421"/>
      <c r="F298" s="420" t="s">
        <v>221</v>
      </c>
      <c r="G298" s="422">
        <f t="shared" ref="G298:N298" si="128">+G299+G300+G301+G302+G303+G304+G305</f>
        <v>86828.76</v>
      </c>
      <c r="H298" s="422">
        <f t="shared" si="128"/>
        <v>129212.51999999999</v>
      </c>
      <c r="I298" s="422">
        <f t="shared" si="128"/>
        <v>3555615.6</v>
      </c>
      <c r="J298" s="422">
        <f t="shared" si="128"/>
        <v>424867.44</v>
      </c>
      <c r="K298" s="422">
        <f t="shared" si="128"/>
        <v>128181.84</v>
      </c>
      <c r="L298" s="422">
        <f t="shared" si="128"/>
        <v>0</v>
      </c>
      <c r="M298" s="422">
        <f t="shared" si="128"/>
        <v>410734.48</v>
      </c>
      <c r="N298" s="422">
        <f t="shared" si="128"/>
        <v>4735440.6399999997</v>
      </c>
      <c r="O298" s="423">
        <f>+O299+O300+O301+O302+O303+O304+O305</f>
        <v>0.57564412778868024</v>
      </c>
    </row>
    <row r="299" spans="1:15" ht="12.75" x14ac:dyDescent="0.2">
      <c r="A299" s="446">
        <v>2</v>
      </c>
      <c r="B299" s="425">
        <v>3</v>
      </c>
      <c r="C299" s="425">
        <v>7</v>
      </c>
      <c r="D299" s="425">
        <v>1</v>
      </c>
      <c r="E299" s="426" t="s">
        <v>296</v>
      </c>
      <c r="F299" s="425" t="s">
        <v>222</v>
      </c>
      <c r="G299" s="432"/>
      <c r="H299" s="432"/>
      <c r="I299" s="432"/>
      <c r="J299" s="432"/>
      <c r="K299" s="432"/>
      <c r="L299" s="432"/>
      <c r="M299" s="432">
        <v>1600</v>
      </c>
      <c r="N299" s="432">
        <f t="shared" ref="N299:N305" si="129">SUBTOTAL(9,G299:M299)</f>
        <v>1600</v>
      </c>
      <c r="O299" s="430">
        <f t="shared" ref="O299:O305" si="130">IFERROR(N299/$N$18*100,"0.00")</f>
        <v>1.944973392089418E-4</v>
      </c>
    </row>
    <row r="300" spans="1:15" ht="12.75" x14ac:dyDescent="0.2">
      <c r="A300" s="446">
        <v>2</v>
      </c>
      <c r="B300" s="425">
        <v>3</v>
      </c>
      <c r="C300" s="425">
        <v>7</v>
      </c>
      <c r="D300" s="425">
        <v>1</v>
      </c>
      <c r="E300" s="426" t="s">
        <v>297</v>
      </c>
      <c r="F300" s="425" t="s">
        <v>223</v>
      </c>
      <c r="G300" s="432">
        <v>84767.28</v>
      </c>
      <c r="H300" s="432">
        <v>127151.03999999999</v>
      </c>
      <c r="I300" s="432">
        <v>3390693.12</v>
      </c>
      <c r="J300" s="432">
        <v>423836.64</v>
      </c>
      <c r="K300" s="432">
        <v>127151.03999999999</v>
      </c>
      <c r="L300" s="432"/>
      <c r="M300" s="432">
        <v>307189.68</v>
      </c>
      <c r="N300" s="432">
        <f t="shared" si="129"/>
        <v>4460788.8</v>
      </c>
      <c r="O300" s="430">
        <f t="shared" si="130"/>
        <v>0.54225722023315526</v>
      </c>
    </row>
    <row r="301" spans="1:15" ht="12.75" x14ac:dyDescent="0.2">
      <c r="A301" s="446">
        <v>2</v>
      </c>
      <c r="B301" s="425">
        <v>3</v>
      </c>
      <c r="C301" s="425">
        <v>7</v>
      </c>
      <c r="D301" s="425">
        <v>1</v>
      </c>
      <c r="E301" s="426" t="s">
        <v>298</v>
      </c>
      <c r="F301" s="425" t="s">
        <v>224</v>
      </c>
      <c r="G301" s="432"/>
      <c r="H301" s="432"/>
      <c r="I301" s="432"/>
      <c r="J301" s="432"/>
      <c r="K301" s="432"/>
      <c r="L301" s="432"/>
      <c r="M301" s="432"/>
      <c r="N301" s="432">
        <f t="shared" si="129"/>
        <v>0</v>
      </c>
      <c r="O301" s="430">
        <f t="shared" si="130"/>
        <v>0</v>
      </c>
    </row>
    <row r="302" spans="1:15" ht="12.75" x14ac:dyDescent="0.2">
      <c r="A302" s="454">
        <v>2</v>
      </c>
      <c r="B302" s="448">
        <v>3</v>
      </c>
      <c r="C302" s="448">
        <v>7</v>
      </c>
      <c r="D302" s="448">
        <v>1</v>
      </c>
      <c r="E302" s="449" t="s">
        <v>299</v>
      </c>
      <c r="F302" s="448" t="s">
        <v>225</v>
      </c>
      <c r="G302" s="450">
        <v>2061.48</v>
      </c>
      <c r="H302" s="450">
        <v>2061.48</v>
      </c>
      <c r="I302" s="450">
        <v>164922.48000000001</v>
      </c>
      <c r="J302" s="450">
        <v>1030.8</v>
      </c>
      <c r="K302" s="450">
        <v>1030.8</v>
      </c>
      <c r="L302" s="450"/>
      <c r="M302" s="450">
        <v>37446</v>
      </c>
      <c r="N302" s="450">
        <f t="shared" si="129"/>
        <v>208553.03999999998</v>
      </c>
      <c r="O302" s="451">
        <f t="shared" si="130"/>
        <v>2.5351882102459998E-2</v>
      </c>
    </row>
    <row r="303" spans="1:15" ht="12.75" x14ac:dyDescent="0.2">
      <c r="A303" s="446">
        <v>2</v>
      </c>
      <c r="B303" s="425">
        <v>3</v>
      </c>
      <c r="C303" s="425">
        <v>7</v>
      </c>
      <c r="D303" s="425">
        <v>1</v>
      </c>
      <c r="E303" s="426" t="s">
        <v>303</v>
      </c>
      <c r="F303" s="425" t="s">
        <v>226</v>
      </c>
      <c r="G303" s="432"/>
      <c r="H303" s="432"/>
      <c r="I303" s="432"/>
      <c r="J303" s="432"/>
      <c r="K303" s="432"/>
      <c r="L303" s="432"/>
      <c r="M303" s="432">
        <v>64498.8</v>
      </c>
      <c r="N303" s="432">
        <f t="shared" si="129"/>
        <v>64498.8</v>
      </c>
      <c r="O303" s="430">
        <f t="shared" si="130"/>
        <v>7.8405281138560576E-3</v>
      </c>
    </row>
    <row r="304" spans="1:15" ht="12.75" x14ac:dyDescent="0.2">
      <c r="A304" s="446">
        <v>2</v>
      </c>
      <c r="B304" s="425">
        <v>3</v>
      </c>
      <c r="C304" s="425">
        <v>7</v>
      </c>
      <c r="D304" s="425">
        <v>1</v>
      </c>
      <c r="E304" s="426" t="s">
        <v>340</v>
      </c>
      <c r="F304" s="425" t="s">
        <v>227</v>
      </c>
      <c r="G304" s="432"/>
      <c r="H304" s="432"/>
      <c r="I304" s="432"/>
      <c r="J304" s="432"/>
      <c r="K304" s="432"/>
      <c r="L304" s="432"/>
      <c r="M304" s="432"/>
      <c r="N304" s="432">
        <f t="shared" si="129"/>
        <v>0</v>
      </c>
      <c r="O304" s="430">
        <f t="shared" si="130"/>
        <v>0</v>
      </c>
    </row>
    <row r="305" spans="1:15" ht="12.75" x14ac:dyDescent="0.2">
      <c r="A305" s="446">
        <v>2</v>
      </c>
      <c r="B305" s="425">
        <v>3</v>
      </c>
      <c r="C305" s="425">
        <v>7</v>
      </c>
      <c r="D305" s="425">
        <v>1</v>
      </c>
      <c r="E305" s="426" t="s">
        <v>342</v>
      </c>
      <c r="F305" s="425" t="s">
        <v>373</v>
      </c>
      <c r="G305" s="422"/>
      <c r="H305" s="422"/>
      <c r="I305" s="422"/>
      <c r="J305" s="422"/>
      <c r="K305" s="422"/>
      <c r="L305" s="422"/>
      <c r="M305" s="422"/>
      <c r="N305" s="432">
        <f t="shared" si="129"/>
        <v>0</v>
      </c>
      <c r="O305" s="430">
        <f t="shared" si="130"/>
        <v>0</v>
      </c>
    </row>
    <row r="306" spans="1:15" ht="12.75" x14ac:dyDescent="0.2">
      <c r="A306" s="419">
        <v>2</v>
      </c>
      <c r="B306" s="420">
        <v>3</v>
      </c>
      <c r="C306" s="420">
        <v>7</v>
      </c>
      <c r="D306" s="420">
        <v>2</v>
      </c>
      <c r="E306" s="421"/>
      <c r="F306" s="420" t="s">
        <v>228</v>
      </c>
      <c r="G306" s="422">
        <f t="shared" ref="G306:N306" si="131">+G307+G308+G309+G310+G311+G312</f>
        <v>43479.73</v>
      </c>
      <c r="H306" s="422">
        <f t="shared" si="131"/>
        <v>943028.52</v>
      </c>
      <c r="I306" s="422">
        <f t="shared" si="131"/>
        <v>8656841.6400000006</v>
      </c>
      <c r="J306" s="422">
        <f t="shared" si="131"/>
        <v>11934328.32</v>
      </c>
      <c r="K306" s="422">
        <f t="shared" si="131"/>
        <v>56744.43</v>
      </c>
      <c r="L306" s="422">
        <f t="shared" si="131"/>
        <v>0</v>
      </c>
      <c r="M306" s="422">
        <f t="shared" si="131"/>
        <v>354056.92</v>
      </c>
      <c r="N306" s="422">
        <f t="shared" si="131"/>
        <v>21988479.560000002</v>
      </c>
      <c r="O306" s="423">
        <f>+O307+O308+O309+O310+O311+O312</f>
        <v>2.6729379797938764</v>
      </c>
    </row>
    <row r="307" spans="1:15" ht="12.75" x14ac:dyDescent="0.2">
      <c r="A307" s="424">
        <v>2</v>
      </c>
      <c r="B307" s="425">
        <v>3</v>
      </c>
      <c r="C307" s="425">
        <v>7</v>
      </c>
      <c r="D307" s="425">
        <v>2</v>
      </c>
      <c r="E307" s="426" t="s">
        <v>296</v>
      </c>
      <c r="F307" s="425" t="s">
        <v>229</v>
      </c>
      <c r="G307" s="432"/>
      <c r="H307" s="432"/>
      <c r="I307" s="432"/>
      <c r="J307" s="432"/>
      <c r="K307" s="432"/>
      <c r="L307" s="432"/>
      <c r="M307" s="432"/>
      <c r="N307" s="432">
        <f t="shared" ref="N307:N312" si="132">SUBTOTAL(9,G307:M307)</f>
        <v>0</v>
      </c>
      <c r="O307" s="430">
        <f t="shared" ref="O307:O312" si="133">IFERROR(N307/$N$18*100,"0.00")</f>
        <v>0</v>
      </c>
    </row>
    <row r="308" spans="1:15" ht="12.75" x14ac:dyDescent="0.2">
      <c r="A308" s="424">
        <v>2</v>
      </c>
      <c r="B308" s="425">
        <v>3</v>
      </c>
      <c r="C308" s="425">
        <v>7</v>
      </c>
      <c r="D308" s="425">
        <v>2</v>
      </c>
      <c r="E308" s="426" t="s">
        <v>297</v>
      </c>
      <c r="F308" s="425" t="s">
        <v>230</v>
      </c>
      <c r="G308" s="432"/>
      <c r="H308" s="432"/>
      <c r="I308" s="432"/>
      <c r="J308" s="432"/>
      <c r="K308" s="432"/>
      <c r="L308" s="432"/>
      <c r="M308" s="432"/>
      <c r="N308" s="432">
        <f t="shared" si="132"/>
        <v>0</v>
      </c>
      <c r="O308" s="430">
        <f t="shared" si="133"/>
        <v>0</v>
      </c>
    </row>
    <row r="309" spans="1:15" ht="12.75" x14ac:dyDescent="0.2">
      <c r="A309" s="424">
        <v>2</v>
      </c>
      <c r="B309" s="425">
        <v>3</v>
      </c>
      <c r="C309" s="425">
        <v>7</v>
      </c>
      <c r="D309" s="425">
        <v>2</v>
      </c>
      <c r="E309" s="426" t="s">
        <v>298</v>
      </c>
      <c r="F309" s="425" t="s">
        <v>231</v>
      </c>
      <c r="G309" s="432">
        <f>2036.73+41443</f>
        <v>43479.73</v>
      </c>
      <c r="H309" s="432">
        <v>943028.52</v>
      </c>
      <c r="I309" s="432">
        <v>8656841.6400000006</v>
      </c>
      <c r="J309" s="432">
        <f>11906896.32+27432</f>
        <v>11934328.32</v>
      </c>
      <c r="K309" s="432">
        <v>56744.43</v>
      </c>
      <c r="L309" s="432"/>
      <c r="M309" s="432">
        <v>104056.92</v>
      </c>
      <c r="N309" s="432">
        <f t="shared" si="132"/>
        <v>21738479.560000002</v>
      </c>
      <c r="O309" s="430">
        <f t="shared" si="133"/>
        <v>2.6425477705424796</v>
      </c>
    </row>
    <row r="310" spans="1:15" ht="12.75" x14ac:dyDescent="0.2">
      <c r="A310" s="424">
        <v>2</v>
      </c>
      <c r="B310" s="425">
        <v>3</v>
      </c>
      <c r="C310" s="425">
        <v>7</v>
      </c>
      <c r="D310" s="425">
        <v>2</v>
      </c>
      <c r="E310" s="426" t="s">
        <v>299</v>
      </c>
      <c r="F310" s="425" t="s">
        <v>232</v>
      </c>
      <c r="G310" s="432"/>
      <c r="H310" s="432"/>
      <c r="I310" s="432"/>
      <c r="J310" s="432"/>
      <c r="K310" s="432"/>
      <c r="L310" s="432"/>
      <c r="M310" s="432"/>
      <c r="N310" s="432">
        <f t="shared" si="132"/>
        <v>0</v>
      </c>
      <c r="O310" s="430">
        <f t="shared" si="133"/>
        <v>0</v>
      </c>
    </row>
    <row r="311" spans="1:15" ht="12.75" x14ac:dyDescent="0.2">
      <c r="A311" s="424">
        <v>2</v>
      </c>
      <c r="B311" s="425">
        <v>3</v>
      </c>
      <c r="C311" s="425">
        <v>7</v>
      </c>
      <c r="D311" s="471">
        <v>2</v>
      </c>
      <c r="E311" s="472" t="s">
        <v>303</v>
      </c>
      <c r="F311" s="471" t="s">
        <v>233</v>
      </c>
      <c r="G311" s="422"/>
      <c r="H311" s="422"/>
      <c r="I311" s="422"/>
      <c r="J311" s="422"/>
      <c r="K311" s="422"/>
      <c r="L311" s="422"/>
      <c r="M311" s="432">
        <v>50000</v>
      </c>
      <c r="N311" s="432">
        <f t="shared" si="132"/>
        <v>50000</v>
      </c>
      <c r="O311" s="430">
        <f t="shared" si="133"/>
        <v>6.0780418502794304E-3</v>
      </c>
    </row>
    <row r="312" spans="1:15" ht="12.75" x14ac:dyDescent="0.2">
      <c r="A312" s="473">
        <v>2</v>
      </c>
      <c r="B312" s="456">
        <v>3</v>
      </c>
      <c r="C312" s="456">
        <v>7</v>
      </c>
      <c r="D312" s="474">
        <v>2</v>
      </c>
      <c r="E312" s="473" t="s">
        <v>340</v>
      </c>
      <c r="F312" s="4" t="s">
        <v>374</v>
      </c>
      <c r="G312" s="422"/>
      <c r="H312" s="422"/>
      <c r="I312" s="422"/>
      <c r="J312" s="422"/>
      <c r="K312" s="422"/>
      <c r="L312" s="422"/>
      <c r="M312" s="432">
        <v>200000</v>
      </c>
      <c r="N312" s="432">
        <f t="shared" si="132"/>
        <v>200000</v>
      </c>
      <c r="O312" s="430">
        <f t="shared" si="133"/>
        <v>2.4312167401117721E-2</v>
      </c>
    </row>
    <row r="313" spans="1:15" ht="12.75" x14ac:dyDescent="0.2">
      <c r="A313" s="414">
        <v>2</v>
      </c>
      <c r="B313" s="415">
        <v>3</v>
      </c>
      <c r="C313" s="415">
        <v>8</v>
      </c>
      <c r="D313" s="415"/>
      <c r="E313" s="416"/>
      <c r="F313" s="10" t="s">
        <v>375</v>
      </c>
      <c r="G313" s="417">
        <f t="shared" ref="G313:N313" si="134">+G314+G316</f>
        <v>0</v>
      </c>
      <c r="H313" s="417">
        <f t="shared" si="134"/>
        <v>0</v>
      </c>
      <c r="I313" s="417">
        <f t="shared" si="134"/>
        <v>0</v>
      </c>
      <c r="J313" s="417">
        <f t="shared" si="134"/>
        <v>0</v>
      </c>
      <c r="K313" s="417">
        <f t="shared" si="134"/>
        <v>0</v>
      </c>
      <c r="L313" s="417">
        <f t="shared" si="134"/>
        <v>0</v>
      </c>
      <c r="M313" s="417">
        <f t="shared" si="134"/>
        <v>0</v>
      </c>
      <c r="N313" s="417">
        <f t="shared" si="134"/>
        <v>0</v>
      </c>
      <c r="O313" s="418">
        <f>+O314+O316</f>
        <v>0</v>
      </c>
    </row>
    <row r="314" spans="1:15" ht="12.75" x14ac:dyDescent="0.2">
      <c r="A314" s="475">
        <v>2</v>
      </c>
      <c r="B314" s="476">
        <v>3</v>
      </c>
      <c r="C314" s="476">
        <v>8</v>
      </c>
      <c r="D314" s="476">
        <v>1</v>
      </c>
      <c r="E314" s="475"/>
      <c r="F314" s="3" t="s">
        <v>376</v>
      </c>
      <c r="G314" s="422">
        <f t="shared" ref="G314:O314" si="135">+G315</f>
        <v>0</v>
      </c>
      <c r="H314" s="422">
        <f t="shared" si="135"/>
        <v>0</v>
      </c>
      <c r="I314" s="422">
        <f t="shared" si="135"/>
        <v>0</v>
      </c>
      <c r="J314" s="422">
        <f t="shared" si="135"/>
        <v>0</v>
      </c>
      <c r="K314" s="422">
        <f t="shared" si="135"/>
        <v>0</v>
      </c>
      <c r="L314" s="422">
        <f t="shared" si="135"/>
        <v>0</v>
      </c>
      <c r="M314" s="422">
        <f t="shared" si="135"/>
        <v>0</v>
      </c>
      <c r="N314" s="422">
        <f t="shared" si="135"/>
        <v>0</v>
      </c>
      <c r="O314" s="423">
        <f t="shared" si="135"/>
        <v>0</v>
      </c>
    </row>
    <row r="315" spans="1:15" ht="12.75" x14ac:dyDescent="0.2">
      <c r="A315" s="473">
        <v>2</v>
      </c>
      <c r="B315" s="456">
        <v>3</v>
      </c>
      <c r="C315" s="456">
        <v>8</v>
      </c>
      <c r="D315" s="456">
        <v>1</v>
      </c>
      <c r="E315" s="473" t="s">
        <v>296</v>
      </c>
      <c r="F315" s="4" t="s">
        <v>376</v>
      </c>
      <c r="G315" s="422"/>
      <c r="H315" s="422"/>
      <c r="I315" s="422"/>
      <c r="J315" s="422"/>
      <c r="K315" s="422"/>
      <c r="L315" s="422"/>
      <c r="M315" s="422"/>
      <c r="N315" s="432">
        <f>SUBTOTAL(9,G315:M315)</f>
        <v>0</v>
      </c>
      <c r="O315" s="430">
        <f>IFERROR(N315/$N$18*100,"0.00")</f>
        <v>0</v>
      </c>
    </row>
    <row r="316" spans="1:15" ht="12.75" x14ac:dyDescent="0.2">
      <c r="A316" s="475">
        <v>2</v>
      </c>
      <c r="B316" s="476">
        <v>3</v>
      </c>
      <c r="C316" s="476">
        <v>8</v>
      </c>
      <c r="D316" s="476">
        <v>2</v>
      </c>
      <c r="E316" s="475"/>
      <c r="F316" s="3" t="s">
        <v>377</v>
      </c>
      <c r="G316" s="422">
        <f t="shared" ref="G316:O316" si="136">+G317</f>
        <v>0</v>
      </c>
      <c r="H316" s="422">
        <f t="shared" si="136"/>
        <v>0</v>
      </c>
      <c r="I316" s="422">
        <f t="shared" si="136"/>
        <v>0</v>
      </c>
      <c r="J316" s="422">
        <f t="shared" si="136"/>
        <v>0</v>
      </c>
      <c r="K316" s="422">
        <f t="shared" si="136"/>
        <v>0</v>
      </c>
      <c r="L316" s="422">
        <f t="shared" si="136"/>
        <v>0</v>
      </c>
      <c r="M316" s="422">
        <f t="shared" si="136"/>
        <v>0</v>
      </c>
      <c r="N316" s="422">
        <f t="shared" si="136"/>
        <v>0</v>
      </c>
      <c r="O316" s="423">
        <f t="shared" si="136"/>
        <v>0</v>
      </c>
    </row>
    <row r="317" spans="1:15" ht="12.75" x14ac:dyDescent="0.2">
      <c r="A317" s="473">
        <v>2</v>
      </c>
      <c r="B317" s="456">
        <v>3</v>
      </c>
      <c r="C317" s="456">
        <v>8</v>
      </c>
      <c r="D317" s="456">
        <v>2</v>
      </c>
      <c r="E317" s="473" t="s">
        <v>296</v>
      </c>
      <c r="F317" s="4" t="s">
        <v>377</v>
      </c>
      <c r="G317" s="422"/>
      <c r="H317" s="422"/>
      <c r="I317" s="422"/>
      <c r="J317" s="422"/>
      <c r="K317" s="422"/>
      <c r="L317" s="422"/>
      <c r="M317" s="422"/>
      <c r="N317" s="432">
        <f>SUBTOTAL(9,G317:M317)</f>
        <v>0</v>
      </c>
      <c r="O317" s="430">
        <f>IFERROR(N317/$N$18*100,"0.00")</f>
        <v>0</v>
      </c>
    </row>
    <row r="318" spans="1:15" ht="12.75" x14ac:dyDescent="0.2">
      <c r="A318" s="414">
        <v>2</v>
      </c>
      <c r="B318" s="415">
        <v>3</v>
      </c>
      <c r="C318" s="415">
        <v>9</v>
      </c>
      <c r="D318" s="415"/>
      <c r="E318" s="416"/>
      <c r="F318" s="10" t="s">
        <v>29</v>
      </c>
      <c r="G318" s="417">
        <f t="shared" ref="G318:N318" si="137">+G319+G321+G323+G325+G327+G329+G331+G333+G335</f>
        <v>728895.6</v>
      </c>
      <c r="H318" s="417">
        <f t="shared" si="137"/>
        <v>4568863.3899999997</v>
      </c>
      <c r="I318" s="417">
        <f t="shared" si="137"/>
        <v>20616564.239999998</v>
      </c>
      <c r="J318" s="417">
        <f t="shared" si="137"/>
        <v>3503421.36</v>
      </c>
      <c r="K318" s="417">
        <f t="shared" si="137"/>
        <v>1034472.1599999999</v>
      </c>
      <c r="L318" s="417">
        <f t="shared" si="137"/>
        <v>286209.2</v>
      </c>
      <c r="M318" s="417">
        <f t="shared" si="137"/>
        <v>2757554.55</v>
      </c>
      <c r="N318" s="417">
        <f t="shared" si="137"/>
        <v>33495980.500000004</v>
      </c>
      <c r="O318" s="418">
        <f>+O319+O321+O323+O325+O327+O329+O331+O333+O335</f>
        <v>4.0717994259028742</v>
      </c>
    </row>
    <row r="319" spans="1:15" ht="12.75" x14ac:dyDescent="0.2">
      <c r="A319" s="419">
        <v>2</v>
      </c>
      <c r="B319" s="420">
        <v>3</v>
      </c>
      <c r="C319" s="420">
        <v>9</v>
      </c>
      <c r="D319" s="420">
        <v>1</v>
      </c>
      <c r="E319" s="421"/>
      <c r="F319" s="420" t="s">
        <v>234</v>
      </c>
      <c r="G319" s="422">
        <f t="shared" ref="G319:O319" si="138">+G320</f>
        <v>0</v>
      </c>
      <c r="H319" s="422">
        <f t="shared" si="138"/>
        <v>7967.4</v>
      </c>
      <c r="I319" s="422">
        <f t="shared" si="138"/>
        <v>654627.96</v>
      </c>
      <c r="J319" s="422">
        <f t="shared" si="138"/>
        <v>55700.4</v>
      </c>
      <c r="K319" s="422">
        <f t="shared" si="138"/>
        <v>789.6</v>
      </c>
      <c r="L319" s="422">
        <f t="shared" si="138"/>
        <v>5640.6</v>
      </c>
      <c r="M319" s="422">
        <f t="shared" si="138"/>
        <v>1389975.72</v>
      </c>
      <c r="N319" s="422">
        <f t="shared" si="138"/>
        <v>2114701.6799999997</v>
      </c>
      <c r="O319" s="423">
        <f t="shared" si="138"/>
        <v>0.25706490623792438</v>
      </c>
    </row>
    <row r="320" spans="1:15" ht="12.75" x14ac:dyDescent="0.2">
      <c r="A320" s="446">
        <v>2</v>
      </c>
      <c r="B320" s="425">
        <v>3</v>
      </c>
      <c r="C320" s="425">
        <v>9</v>
      </c>
      <c r="D320" s="425">
        <v>1</v>
      </c>
      <c r="E320" s="426" t="s">
        <v>296</v>
      </c>
      <c r="F320" s="425" t="s">
        <v>234</v>
      </c>
      <c r="G320" s="468"/>
      <c r="H320" s="468">
        <v>7967.4</v>
      </c>
      <c r="I320" s="468">
        <v>654627.96</v>
      </c>
      <c r="J320" s="468">
        <v>55700.4</v>
      </c>
      <c r="K320" s="468">
        <v>789.6</v>
      </c>
      <c r="L320" s="468">
        <v>5640.6</v>
      </c>
      <c r="M320" s="468">
        <v>1389975.72</v>
      </c>
      <c r="N320" s="432">
        <f>SUBTOTAL(9,G320:M320)</f>
        <v>2114701.6799999997</v>
      </c>
      <c r="O320" s="430">
        <f>IFERROR(N320/$N$18*100,"0.00")</f>
        <v>0.25706490623792438</v>
      </c>
    </row>
    <row r="321" spans="1:15" ht="12.75" x14ac:dyDescent="0.2">
      <c r="A321" s="419">
        <v>2</v>
      </c>
      <c r="B321" s="420">
        <v>3</v>
      </c>
      <c r="C321" s="420">
        <v>9</v>
      </c>
      <c r="D321" s="420">
        <v>2</v>
      </c>
      <c r="E321" s="421"/>
      <c r="F321" s="420" t="s">
        <v>235</v>
      </c>
      <c r="G321" s="422">
        <f t="shared" ref="G321:O321" si="139">+G322</f>
        <v>73495.600000000006</v>
      </c>
      <c r="H321" s="422">
        <f t="shared" si="139"/>
        <v>102794.4</v>
      </c>
      <c r="I321" s="422">
        <f t="shared" si="139"/>
        <v>54767.4</v>
      </c>
      <c r="J321" s="422">
        <f t="shared" si="139"/>
        <v>99196</v>
      </c>
      <c r="K321" s="422">
        <f t="shared" si="139"/>
        <v>30609.599999999999</v>
      </c>
      <c r="L321" s="422">
        <f t="shared" si="139"/>
        <v>18626</v>
      </c>
      <c r="M321" s="422">
        <f t="shared" si="139"/>
        <v>833057.23</v>
      </c>
      <c r="N321" s="422">
        <f t="shared" si="139"/>
        <v>1212546.23</v>
      </c>
      <c r="O321" s="423">
        <f t="shared" si="139"/>
        <v>0.14739813462677095</v>
      </c>
    </row>
    <row r="322" spans="1:15" ht="12.75" x14ac:dyDescent="0.2">
      <c r="A322" s="446">
        <v>2</v>
      </c>
      <c r="B322" s="425">
        <v>3</v>
      </c>
      <c r="C322" s="425">
        <v>9</v>
      </c>
      <c r="D322" s="425">
        <v>2</v>
      </c>
      <c r="E322" s="426" t="s">
        <v>296</v>
      </c>
      <c r="F322" s="425" t="s">
        <v>235</v>
      </c>
      <c r="G322" s="469">
        <f>46695.6+26800</f>
        <v>73495.600000000006</v>
      </c>
      <c r="H322" s="469">
        <f>89594.4+13200</f>
        <v>102794.4</v>
      </c>
      <c r="I322" s="469">
        <f>41567.4+13200</f>
        <v>54767.4</v>
      </c>
      <c r="J322" s="469">
        <f>85596+13600</f>
        <v>99196</v>
      </c>
      <c r="K322" s="469">
        <v>30609.599999999999</v>
      </c>
      <c r="L322" s="469">
        <f>882+17744</f>
        <v>18626</v>
      </c>
      <c r="M322" s="469">
        <f>462235.03+282845.2+10000+77977</f>
        <v>833057.23</v>
      </c>
      <c r="N322" s="432">
        <f>SUBTOTAL(9,G322:M322)</f>
        <v>1212546.23</v>
      </c>
      <c r="O322" s="430">
        <f>IFERROR(N322/$N$18*100,"0.00")</f>
        <v>0.14739813462677095</v>
      </c>
    </row>
    <row r="323" spans="1:15" ht="12.75" x14ac:dyDescent="0.2">
      <c r="A323" s="419">
        <v>2</v>
      </c>
      <c r="B323" s="420">
        <v>3</v>
      </c>
      <c r="C323" s="420">
        <v>9</v>
      </c>
      <c r="D323" s="420">
        <v>3</v>
      </c>
      <c r="E323" s="421"/>
      <c r="F323" s="420" t="s">
        <v>378</v>
      </c>
      <c r="G323" s="422">
        <f t="shared" ref="G323:O323" si="140">+G324</f>
        <v>651900</v>
      </c>
      <c r="H323" s="422">
        <f t="shared" si="140"/>
        <v>4454101.59</v>
      </c>
      <c r="I323" s="422">
        <f t="shared" si="140"/>
        <v>19877168.879999999</v>
      </c>
      <c r="J323" s="422">
        <f t="shared" si="140"/>
        <v>3346524.96</v>
      </c>
      <c r="K323" s="422">
        <f t="shared" si="140"/>
        <v>1002072.96</v>
      </c>
      <c r="L323" s="422">
        <f t="shared" si="140"/>
        <v>260442.6</v>
      </c>
      <c r="M323" s="422">
        <f t="shared" si="140"/>
        <v>0</v>
      </c>
      <c r="N323" s="422">
        <f t="shared" si="140"/>
        <v>29592210.990000002</v>
      </c>
      <c r="O323" s="423">
        <f t="shared" si="140"/>
        <v>3.597253936790378</v>
      </c>
    </row>
    <row r="324" spans="1:15" ht="12.75" x14ac:dyDescent="0.2">
      <c r="A324" s="446">
        <v>2</v>
      </c>
      <c r="B324" s="425">
        <v>3</v>
      </c>
      <c r="C324" s="425">
        <v>9</v>
      </c>
      <c r="D324" s="425">
        <v>3</v>
      </c>
      <c r="E324" s="426" t="s">
        <v>296</v>
      </c>
      <c r="F324" s="425" t="s">
        <v>378</v>
      </c>
      <c r="G324" s="468">
        <f>487891.8+164008.2</f>
        <v>651900</v>
      </c>
      <c r="H324" s="477">
        <v>4454101.59</v>
      </c>
      <c r="I324" s="468">
        <v>19877168.879999999</v>
      </c>
      <c r="J324" s="478">
        <v>3346524.96</v>
      </c>
      <c r="K324" s="469">
        <v>1002072.96</v>
      </c>
      <c r="L324" s="469">
        <v>260442.6</v>
      </c>
      <c r="M324" s="468"/>
      <c r="N324" s="432">
        <f>SUBTOTAL(9,G324:M324)</f>
        <v>29592210.990000002</v>
      </c>
      <c r="O324" s="430">
        <f>IFERROR(N324/$N$18*100,"0.00")</f>
        <v>3.597253936790378</v>
      </c>
    </row>
    <row r="325" spans="1:15" ht="12.75" x14ac:dyDescent="0.2">
      <c r="A325" s="419">
        <v>2</v>
      </c>
      <c r="B325" s="420">
        <v>3</v>
      </c>
      <c r="C325" s="420">
        <v>9</v>
      </c>
      <c r="D325" s="420">
        <v>4</v>
      </c>
      <c r="E325" s="421"/>
      <c r="F325" s="420" t="s">
        <v>236</v>
      </c>
      <c r="G325" s="422">
        <f t="shared" ref="G325:O325" si="141">+G326</f>
        <v>0</v>
      </c>
      <c r="H325" s="422">
        <f t="shared" si="141"/>
        <v>0</v>
      </c>
      <c r="I325" s="422">
        <f t="shared" si="141"/>
        <v>0</v>
      </c>
      <c r="J325" s="422">
        <f t="shared" si="141"/>
        <v>0</v>
      </c>
      <c r="K325" s="422">
        <f t="shared" si="141"/>
        <v>0</v>
      </c>
      <c r="L325" s="422">
        <f t="shared" si="141"/>
        <v>0</v>
      </c>
      <c r="M325" s="422">
        <f t="shared" si="141"/>
        <v>0</v>
      </c>
      <c r="N325" s="422">
        <f t="shared" si="141"/>
        <v>0</v>
      </c>
      <c r="O325" s="423">
        <f t="shared" si="141"/>
        <v>0</v>
      </c>
    </row>
    <row r="326" spans="1:15" ht="12.75" x14ac:dyDescent="0.2">
      <c r="A326" s="446">
        <v>2</v>
      </c>
      <c r="B326" s="425">
        <v>3</v>
      </c>
      <c r="C326" s="425">
        <v>9</v>
      </c>
      <c r="D326" s="425">
        <v>4</v>
      </c>
      <c r="E326" s="426" t="s">
        <v>296</v>
      </c>
      <c r="F326" s="425" t="s">
        <v>236</v>
      </c>
      <c r="G326" s="422"/>
      <c r="H326" s="422"/>
      <c r="I326" s="422"/>
      <c r="J326" s="422"/>
      <c r="K326" s="422"/>
      <c r="L326" s="422"/>
      <c r="M326" s="422"/>
      <c r="N326" s="432">
        <f>SUBTOTAL(9,G326:M326)</f>
        <v>0</v>
      </c>
      <c r="O326" s="430">
        <f>IFERROR(N326/$N$18*100,"0.00")</f>
        <v>0</v>
      </c>
    </row>
    <row r="327" spans="1:15" ht="12.75" x14ac:dyDescent="0.2">
      <c r="A327" s="419">
        <v>2</v>
      </c>
      <c r="B327" s="420">
        <v>3</v>
      </c>
      <c r="C327" s="420">
        <v>9</v>
      </c>
      <c r="D327" s="420">
        <v>5</v>
      </c>
      <c r="E327" s="421"/>
      <c r="F327" s="420" t="s">
        <v>237</v>
      </c>
      <c r="G327" s="422">
        <f t="shared" ref="G327:O327" si="142">+G328</f>
        <v>0</v>
      </c>
      <c r="H327" s="422">
        <f t="shared" si="142"/>
        <v>0</v>
      </c>
      <c r="I327" s="422">
        <f t="shared" si="142"/>
        <v>0</v>
      </c>
      <c r="J327" s="422">
        <f t="shared" si="142"/>
        <v>0</v>
      </c>
      <c r="K327" s="422">
        <f t="shared" si="142"/>
        <v>0</v>
      </c>
      <c r="L327" s="422">
        <f t="shared" si="142"/>
        <v>0</v>
      </c>
      <c r="M327" s="422">
        <f t="shared" si="142"/>
        <v>16589.8</v>
      </c>
      <c r="N327" s="422">
        <f t="shared" si="142"/>
        <v>16589.8</v>
      </c>
      <c r="O327" s="423">
        <f t="shared" si="142"/>
        <v>2.0166699737553138E-3</v>
      </c>
    </row>
    <row r="328" spans="1:15" ht="12.75" x14ac:dyDescent="0.2">
      <c r="A328" s="446">
        <v>2</v>
      </c>
      <c r="B328" s="425">
        <v>3</v>
      </c>
      <c r="C328" s="425">
        <v>9</v>
      </c>
      <c r="D328" s="425">
        <v>5</v>
      </c>
      <c r="E328" s="426" t="s">
        <v>296</v>
      </c>
      <c r="F328" s="425" t="s">
        <v>237</v>
      </c>
      <c r="G328" s="422"/>
      <c r="H328" s="422"/>
      <c r="I328" s="422"/>
      <c r="J328" s="422"/>
      <c r="K328" s="422"/>
      <c r="L328" s="422"/>
      <c r="M328" s="432">
        <v>16589.8</v>
      </c>
      <c r="N328" s="432">
        <f>SUBTOTAL(9,G328:M328)</f>
        <v>16589.8</v>
      </c>
      <c r="O328" s="430">
        <f>IFERROR(N328/$N$18*100,"0.00")</f>
        <v>2.0166699737553138E-3</v>
      </c>
    </row>
    <row r="329" spans="1:15" ht="12.75" x14ac:dyDescent="0.2">
      <c r="A329" s="419">
        <v>2</v>
      </c>
      <c r="B329" s="420">
        <v>3</v>
      </c>
      <c r="C329" s="420">
        <v>9</v>
      </c>
      <c r="D329" s="420">
        <v>6</v>
      </c>
      <c r="E329" s="421"/>
      <c r="F329" s="420" t="s">
        <v>238</v>
      </c>
      <c r="G329" s="422">
        <f t="shared" ref="G329:O329" si="143">+G330</f>
        <v>3500</v>
      </c>
      <c r="H329" s="422">
        <f t="shared" si="143"/>
        <v>4000</v>
      </c>
      <c r="I329" s="422">
        <f t="shared" si="143"/>
        <v>30000</v>
      </c>
      <c r="J329" s="422">
        <f t="shared" si="143"/>
        <v>2000</v>
      </c>
      <c r="K329" s="422">
        <f t="shared" si="143"/>
        <v>1000</v>
      </c>
      <c r="L329" s="422">
        <f t="shared" si="143"/>
        <v>1500</v>
      </c>
      <c r="M329" s="422">
        <f t="shared" si="143"/>
        <v>335899.96</v>
      </c>
      <c r="N329" s="422">
        <f t="shared" si="143"/>
        <v>377899.96</v>
      </c>
      <c r="O329" s="423">
        <f t="shared" si="143"/>
        <v>4.5937835441978457E-2</v>
      </c>
    </row>
    <row r="330" spans="1:15" ht="12.75" x14ac:dyDescent="0.2">
      <c r="A330" s="446">
        <v>2</v>
      </c>
      <c r="B330" s="425">
        <v>3</v>
      </c>
      <c r="C330" s="425">
        <v>9</v>
      </c>
      <c r="D330" s="425">
        <v>6</v>
      </c>
      <c r="E330" s="426" t="s">
        <v>296</v>
      </c>
      <c r="F330" s="425" t="s">
        <v>238</v>
      </c>
      <c r="G330" s="433">
        <v>3500</v>
      </c>
      <c r="H330" s="433">
        <v>4000</v>
      </c>
      <c r="I330" s="433">
        <v>30000</v>
      </c>
      <c r="J330" s="433">
        <v>2000</v>
      </c>
      <c r="K330" s="433">
        <v>1000</v>
      </c>
      <c r="L330" s="433">
        <v>1500</v>
      </c>
      <c r="M330" s="433">
        <v>335899.96</v>
      </c>
      <c r="N330" s="432">
        <f>SUBTOTAL(9,G330:M330)</f>
        <v>377899.96</v>
      </c>
      <c r="O330" s="430">
        <f>IFERROR(N330/$N$18*100,"0.00")</f>
        <v>4.5937835441978457E-2</v>
      </c>
    </row>
    <row r="331" spans="1:15" ht="12.75" x14ac:dyDescent="0.2">
      <c r="A331" s="419">
        <v>2</v>
      </c>
      <c r="B331" s="420">
        <v>3</v>
      </c>
      <c r="C331" s="420">
        <v>9</v>
      </c>
      <c r="D331" s="420">
        <v>7</v>
      </c>
      <c r="E331" s="421"/>
      <c r="F331" s="420" t="s">
        <v>379</v>
      </c>
      <c r="G331" s="422">
        <f t="shared" ref="G331:O331" si="144">+G332</f>
        <v>0</v>
      </c>
      <c r="H331" s="422">
        <f t="shared" si="144"/>
        <v>0</v>
      </c>
      <c r="I331" s="422">
        <f t="shared" si="144"/>
        <v>0</v>
      </c>
      <c r="J331" s="422">
        <f t="shared" si="144"/>
        <v>0</v>
      </c>
      <c r="K331" s="422">
        <f t="shared" si="144"/>
        <v>0</v>
      </c>
      <c r="L331" s="422">
        <f t="shared" si="144"/>
        <v>0</v>
      </c>
      <c r="M331" s="422">
        <f t="shared" si="144"/>
        <v>0</v>
      </c>
      <c r="N331" s="422">
        <f t="shared" si="144"/>
        <v>0</v>
      </c>
      <c r="O331" s="423">
        <f t="shared" si="144"/>
        <v>0</v>
      </c>
    </row>
    <row r="332" spans="1:15" ht="12.75" x14ac:dyDescent="0.2">
      <c r="A332" s="446">
        <v>2</v>
      </c>
      <c r="B332" s="425">
        <v>3</v>
      </c>
      <c r="C332" s="425">
        <v>9</v>
      </c>
      <c r="D332" s="425">
        <v>7</v>
      </c>
      <c r="E332" s="426" t="s">
        <v>296</v>
      </c>
      <c r="F332" s="425" t="s">
        <v>379</v>
      </c>
      <c r="G332" s="422"/>
      <c r="H332" s="422"/>
      <c r="I332" s="422"/>
      <c r="J332" s="422"/>
      <c r="K332" s="422"/>
      <c r="L332" s="422"/>
      <c r="M332" s="422"/>
      <c r="N332" s="432">
        <f>SUBTOTAL(9,G332:M332)</f>
        <v>0</v>
      </c>
      <c r="O332" s="430">
        <f>IFERROR(N332/$N$18*100,"0.00")</f>
        <v>0</v>
      </c>
    </row>
    <row r="333" spans="1:15" ht="12.75" x14ac:dyDescent="0.2">
      <c r="A333" s="419">
        <v>2</v>
      </c>
      <c r="B333" s="420">
        <v>3</v>
      </c>
      <c r="C333" s="420">
        <v>9</v>
      </c>
      <c r="D333" s="420">
        <v>8</v>
      </c>
      <c r="E333" s="421"/>
      <c r="F333" s="420" t="s">
        <v>239</v>
      </c>
      <c r="G333" s="422">
        <f t="shared" ref="G333:O333" si="145">+G334</f>
        <v>0</v>
      </c>
      <c r="H333" s="422">
        <f t="shared" si="145"/>
        <v>0</v>
      </c>
      <c r="I333" s="422">
        <f t="shared" si="145"/>
        <v>0</v>
      </c>
      <c r="J333" s="422">
        <f t="shared" si="145"/>
        <v>0</v>
      </c>
      <c r="K333" s="422">
        <f t="shared" si="145"/>
        <v>0</v>
      </c>
      <c r="L333" s="422">
        <f t="shared" si="145"/>
        <v>0</v>
      </c>
      <c r="M333" s="422">
        <f t="shared" si="145"/>
        <v>172031.84</v>
      </c>
      <c r="N333" s="422">
        <f t="shared" si="145"/>
        <v>172031.84</v>
      </c>
      <c r="O333" s="423">
        <f t="shared" si="145"/>
        <v>2.09123344620115E-2</v>
      </c>
    </row>
    <row r="334" spans="1:15" ht="12.75" x14ac:dyDescent="0.2">
      <c r="A334" s="446">
        <v>2</v>
      </c>
      <c r="B334" s="425">
        <v>3</v>
      </c>
      <c r="C334" s="425">
        <v>9</v>
      </c>
      <c r="D334" s="425">
        <v>8</v>
      </c>
      <c r="E334" s="426" t="s">
        <v>296</v>
      </c>
      <c r="F334" s="425" t="s">
        <v>239</v>
      </c>
      <c r="G334" s="422"/>
      <c r="H334" s="422"/>
      <c r="I334" s="422"/>
      <c r="J334" s="422"/>
      <c r="K334" s="422"/>
      <c r="L334" s="422"/>
      <c r="M334" s="468">
        <v>172031.84</v>
      </c>
      <c r="N334" s="432">
        <f>SUBTOTAL(9,G334:M334)</f>
        <v>172031.84</v>
      </c>
      <c r="O334" s="430">
        <f>IFERROR(N334/$N$18*100,"0.00")</f>
        <v>2.09123344620115E-2</v>
      </c>
    </row>
    <row r="335" spans="1:15" ht="12.75" x14ac:dyDescent="0.2">
      <c r="A335" s="419">
        <v>2</v>
      </c>
      <c r="B335" s="420">
        <v>3</v>
      </c>
      <c r="C335" s="420">
        <v>9</v>
      </c>
      <c r="D335" s="420">
        <v>9</v>
      </c>
      <c r="E335" s="421"/>
      <c r="F335" s="420" t="s">
        <v>240</v>
      </c>
      <c r="G335" s="422">
        <f t="shared" ref="G335:O335" si="146">+G336</f>
        <v>0</v>
      </c>
      <c r="H335" s="422">
        <f t="shared" si="146"/>
        <v>0</v>
      </c>
      <c r="I335" s="422">
        <f t="shared" si="146"/>
        <v>0</v>
      </c>
      <c r="J335" s="422">
        <f t="shared" si="146"/>
        <v>0</v>
      </c>
      <c r="K335" s="422">
        <f t="shared" si="146"/>
        <v>0</v>
      </c>
      <c r="L335" s="422">
        <f t="shared" si="146"/>
        <v>0</v>
      </c>
      <c r="M335" s="422">
        <f t="shared" si="146"/>
        <v>10000</v>
      </c>
      <c r="N335" s="422">
        <f t="shared" si="146"/>
        <v>10000</v>
      </c>
      <c r="O335" s="423">
        <f t="shared" si="146"/>
        <v>1.2156083700558861E-3</v>
      </c>
    </row>
    <row r="336" spans="1:15" ht="12.75" x14ac:dyDescent="0.2">
      <c r="A336" s="446">
        <v>2</v>
      </c>
      <c r="B336" s="425">
        <v>3</v>
      </c>
      <c r="C336" s="425">
        <v>9</v>
      </c>
      <c r="D336" s="425">
        <v>9</v>
      </c>
      <c r="E336" s="426" t="s">
        <v>296</v>
      </c>
      <c r="F336" s="425" t="s">
        <v>240</v>
      </c>
      <c r="G336" s="432"/>
      <c r="H336" s="432"/>
      <c r="I336" s="432"/>
      <c r="J336" s="432"/>
      <c r="K336" s="432"/>
      <c r="L336" s="432"/>
      <c r="M336" s="432">
        <v>10000</v>
      </c>
      <c r="N336" s="432">
        <f>SUBTOTAL(9,G336:M336)</f>
        <v>10000</v>
      </c>
      <c r="O336" s="430">
        <f>IFERROR(N336/$N$18*100,"0.00")</f>
        <v>1.2156083700558861E-3</v>
      </c>
    </row>
    <row r="337" spans="1:15" ht="12.75" x14ac:dyDescent="0.2">
      <c r="A337" s="408">
        <v>2</v>
      </c>
      <c r="B337" s="409">
        <v>4</v>
      </c>
      <c r="C337" s="410"/>
      <c r="D337" s="410"/>
      <c r="E337" s="411"/>
      <c r="F337" s="11" t="s">
        <v>380</v>
      </c>
      <c r="G337" s="412">
        <f>+G338+G354+G365+G370+G379+G386</f>
        <v>0</v>
      </c>
      <c r="H337" s="412">
        <f t="shared" ref="H337:N337" si="147">+H338+H354+H365+H370+H379+H386</f>
        <v>0</v>
      </c>
      <c r="I337" s="412">
        <f t="shared" si="147"/>
        <v>0</v>
      </c>
      <c r="J337" s="412">
        <f t="shared" si="147"/>
        <v>0</v>
      </c>
      <c r="K337" s="412">
        <f t="shared" si="147"/>
        <v>0</v>
      </c>
      <c r="L337" s="412">
        <f t="shared" si="147"/>
        <v>0</v>
      </c>
      <c r="M337" s="412">
        <f t="shared" si="147"/>
        <v>326000</v>
      </c>
      <c r="N337" s="412">
        <f t="shared" si="147"/>
        <v>326000</v>
      </c>
      <c r="O337" s="413">
        <f>+O338+O354+O365+O370+O379+O386</f>
        <v>3.9628832863821885E-2</v>
      </c>
    </row>
    <row r="338" spans="1:15" ht="12.75" x14ac:dyDescent="0.2">
      <c r="A338" s="414">
        <v>2</v>
      </c>
      <c r="B338" s="415">
        <v>4</v>
      </c>
      <c r="C338" s="415">
        <v>1</v>
      </c>
      <c r="D338" s="415"/>
      <c r="E338" s="416"/>
      <c r="F338" s="10" t="s">
        <v>381</v>
      </c>
      <c r="G338" s="417">
        <f t="shared" ref="G338:N338" si="148">+G339+G343+G347+G350+G352</f>
        <v>0</v>
      </c>
      <c r="H338" s="417">
        <f t="shared" si="148"/>
        <v>0</v>
      </c>
      <c r="I338" s="417">
        <f t="shared" si="148"/>
        <v>0</v>
      </c>
      <c r="J338" s="417">
        <f t="shared" si="148"/>
        <v>0</v>
      </c>
      <c r="K338" s="417">
        <f t="shared" si="148"/>
        <v>0</v>
      </c>
      <c r="L338" s="417">
        <f t="shared" si="148"/>
        <v>0</v>
      </c>
      <c r="M338" s="417">
        <f t="shared" si="148"/>
        <v>326000</v>
      </c>
      <c r="N338" s="417">
        <f t="shared" si="148"/>
        <v>326000</v>
      </c>
      <c r="O338" s="418">
        <f>+O339+O343+O347+O350+O352</f>
        <v>3.9628832863821885E-2</v>
      </c>
    </row>
    <row r="339" spans="1:15" ht="12.75" x14ac:dyDescent="0.2">
      <c r="A339" s="419">
        <v>2</v>
      </c>
      <c r="B339" s="420">
        <v>4</v>
      </c>
      <c r="C339" s="420">
        <v>1</v>
      </c>
      <c r="D339" s="420">
        <v>1</v>
      </c>
      <c r="E339" s="421"/>
      <c r="F339" s="420" t="s">
        <v>382</v>
      </c>
      <c r="G339" s="422">
        <f t="shared" ref="G339:N339" si="149">+G340+G341+G342</f>
        <v>0</v>
      </c>
      <c r="H339" s="422">
        <f t="shared" si="149"/>
        <v>0</v>
      </c>
      <c r="I339" s="422">
        <f t="shared" si="149"/>
        <v>0</v>
      </c>
      <c r="J339" s="422">
        <f t="shared" si="149"/>
        <v>0</v>
      </c>
      <c r="K339" s="422">
        <f t="shared" si="149"/>
        <v>0</v>
      </c>
      <c r="L339" s="422">
        <f t="shared" si="149"/>
        <v>0</v>
      </c>
      <c r="M339" s="422">
        <f t="shared" si="149"/>
        <v>0</v>
      </c>
      <c r="N339" s="422">
        <f t="shared" si="149"/>
        <v>0</v>
      </c>
      <c r="O339" s="423">
        <f>+O340+O341+O342</f>
        <v>0</v>
      </c>
    </row>
    <row r="340" spans="1:15" ht="12.75" x14ac:dyDescent="0.2">
      <c r="A340" s="446">
        <v>2</v>
      </c>
      <c r="B340" s="425">
        <v>4</v>
      </c>
      <c r="C340" s="425">
        <v>1</v>
      </c>
      <c r="D340" s="425">
        <v>1</v>
      </c>
      <c r="E340" s="426" t="s">
        <v>296</v>
      </c>
      <c r="F340" s="5" t="s">
        <v>383</v>
      </c>
      <c r="G340" s="432"/>
      <c r="H340" s="432"/>
      <c r="I340" s="432"/>
      <c r="J340" s="432"/>
      <c r="K340" s="432"/>
      <c r="L340" s="432"/>
      <c r="M340" s="432"/>
      <c r="N340" s="432">
        <f>SUBTOTAL(9,G340:M340)</f>
        <v>0</v>
      </c>
      <c r="O340" s="430">
        <f>IFERROR(N340/$N$18*100,"0.00")</f>
        <v>0</v>
      </c>
    </row>
    <row r="341" spans="1:15" ht="12.75" x14ac:dyDescent="0.2">
      <c r="A341" s="446">
        <v>2</v>
      </c>
      <c r="B341" s="425">
        <v>4</v>
      </c>
      <c r="C341" s="425">
        <v>1</v>
      </c>
      <c r="D341" s="425">
        <v>1</v>
      </c>
      <c r="E341" s="426" t="s">
        <v>297</v>
      </c>
      <c r="F341" s="5" t="s">
        <v>384</v>
      </c>
      <c r="G341" s="432"/>
      <c r="H341" s="432"/>
      <c r="I341" s="432"/>
      <c r="J341" s="432"/>
      <c r="K341" s="432"/>
      <c r="L341" s="432"/>
      <c r="M341" s="432"/>
      <c r="N341" s="432">
        <f>SUBTOTAL(9,G341:M341)</f>
        <v>0</v>
      </c>
      <c r="O341" s="430">
        <f>IFERROR(N341/$N$18*100,"0.00")</f>
        <v>0</v>
      </c>
    </row>
    <row r="342" spans="1:15" ht="12.75" x14ac:dyDescent="0.2">
      <c r="A342" s="446">
        <v>2</v>
      </c>
      <c r="B342" s="425">
        <v>4</v>
      </c>
      <c r="C342" s="425">
        <v>1</v>
      </c>
      <c r="D342" s="425">
        <v>1</v>
      </c>
      <c r="E342" s="426" t="s">
        <v>298</v>
      </c>
      <c r="F342" s="5" t="s">
        <v>385</v>
      </c>
      <c r="G342" s="422"/>
      <c r="H342" s="422"/>
      <c r="I342" s="422"/>
      <c r="J342" s="422"/>
      <c r="K342" s="422"/>
      <c r="L342" s="422"/>
      <c r="M342" s="422"/>
      <c r="N342" s="432">
        <f>SUBTOTAL(9,G342:M342)</f>
        <v>0</v>
      </c>
      <c r="O342" s="430">
        <f>IFERROR(N342/$N$18*100,"0.00")</f>
        <v>0</v>
      </c>
    </row>
    <row r="343" spans="1:15" ht="12.75" x14ac:dyDescent="0.2">
      <c r="A343" s="419">
        <v>2</v>
      </c>
      <c r="B343" s="420">
        <v>4</v>
      </c>
      <c r="C343" s="420">
        <v>1</v>
      </c>
      <c r="D343" s="420">
        <v>2</v>
      </c>
      <c r="E343" s="421"/>
      <c r="F343" s="420" t="s">
        <v>386</v>
      </c>
      <c r="G343" s="422">
        <f t="shared" ref="G343:N343" si="150">+G344+G345+G346</f>
        <v>0</v>
      </c>
      <c r="H343" s="422">
        <f t="shared" si="150"/>
        <v>0</v>
      </c>
      <c r="I343" s="422">
        <f t="shared" si="150"/>
        <v>0</v>
      </c>
      <c r="J343" s="422">
        <f t="shared" si="150"/>
        <v>0</v>
      </c>
      <c r="K343" s="422">
        <f t="shared" si="150"/>
        <v>0</v>
      </c>
      <c r="L343" s="422">
        <f t="shared" si="150"/>
        <v>0</v>
      </c>
      <c r="M343" s="422">
        <f t="shared" si="150"/>
        <v>326000</v>
      </c>
      <c r="N343" s="422">
        <f t="shared" si="150"/>
        <v>326000</v>
      </c>
      <c r="O343" s="423">
        <f>+O344+O345+O346</f>
        <v>3.9628832863821885E-2</v>
      </c>
    </row>
    <row r="344" spans="1:15" ht="12.75" x14ac:dyDescent="0.2">
      <c r="A344" s="454">
        <v>2</v>
      </c>
      <c r="B344" s="425">
        <v>4</v>
      </c>
      <c r="C344" s="425">
        <v>1</v>
      </c>
      <c r="D344" s="425">
        <v>2</v>
      </c>
      <c r="E344" s="426" t="s">
        <v>296</v>
      </c>
      <c r="F344" s="5" t="s">
        <v>387</v>
      </c>
      <c r="G344" s="432"/>
      <c r="H344" s="432"/>
      <c r="I344" s="432"/>
      <c r="J344" s="432"/>
      <c r="K344" s="432"/>
      <c r="L344" s="432"/>
      <c r="M344" s="432">
        <v>36000</v>
      </c>
      <c r="N344" s="432">
        <f>SUBTOTAL(9,G344:M344)</f>
        <v>36000</v>
      </c>
      <c r="O344" s="430">
        <f>IFERROR(N344/$N$18*100,"0.00")</f>
        <v>4.3761901322011904E-3</v>
      </c>
    </row>
    <row r="345" spans="1:15" ht="12.75" x14ac:dyDescent="0.2">
      <c r="A345" s="446">
        <v>2</v>
      </c>
      <c r="B345" s="425">
        <v>4</v>
      </c>
      <c r="C345" s="425">
        <v>1</v>
      </c>
      <c r="D345" s="425">
        <v>2</v>
      </c>
      <c r="E345" s="426" t="s">
        <v>297</v>
      </c>
      <c r="F345" s="5" t="s">
        <v>388</v>
      </c>
      <c r="G345" s="432"/>
      <c r="H345" s="432"/>
      <c r="I345" s="432"/>
      <c r="J345" s="432"/>
      <c r="K345" s="432"/>
      <c r="L345" s="432"/>
      <c r="M345" s="432">
        <v>290000</v>
      </c>
      <c r="N345" s="432">
        <f>SUBTOTAL(9,G345:M345)</f>
        <v>290000</v>
      </c>
      <c r="O345" s="430">
        <f>IFERROR(N345/$N$18*100,"0.00")</f>
        <v>3.5252642731620695E-2</v>
      </c>
    </row>
    <row r="346" spans="1:15" ht="12.75" x14ac:dyDescent="0.2">
      <c r="A346" s="446">
        <v>2</v>
      </c>
      <c r="B346" s="425">
        <v>4</v>
      </c>
      <c r="C346" s="425">
        <v>1</v>
      </c>
      <c r="D346" s="425">
        <v>2</v>
      </c>
      <c r="E346" s="426" t="s">
        <v>298</v>
      </c>
      <c r="F346" s="5" t="s">
        <v>389</v>
      </c>
      <c r="G346" s="422"/>
      <c r="H346" s="422"/>
      <c r="I346" s="422"/>
      <c r="J346" s="422"/>
      <c r="K346" s="422"/>
      <c r="L346" s="422"/>
      <c r="M346" s="422"/>
      <c r="N346" s="432">
        <f>SUBTOTAL(9,G346:M346)</f>
        <v>0</v>
      </c>
      <c r="O346" s="430">
        <f>IFERROR(N346/$N$18*100,"0.00")</f>
        <v>0</v>
      </c>
    </row>
    <row r="347" spans="1:15" ht="12.75" x14ac:dyDescent="0.2">
      <c r="A347" s="419">
        <v>2</v>
      </c>
      <c r="B347" s="420">
        <v>4</v>
      </c>
      <c r="C347" s="420">
        <v>1</v>
      </c>
      <c r="D347" s="420">
        <v>4</v>
      </c>
      <c r="E347" s="426"/>
      <c r="F347" s="9" t="s">
        <v>390</v>
      </c>
      <c r="G347" s="422">
        <f t="shared" ref="G347:N347" si="151">+G348+G349</f>
        <v>0</v>
      </c>
      <c r="H347" s="422">
        <f t="shared" si="151"/>
        <v>0</v>
      </c>
      <c r="I347" s="422">
        <f t="shared" si="151"/>
        <v>0</v>
      </c>
      <c r="J347" s="422">
        <f t="shared" si="151"/>
        <v>0</v>
      </c>
      <c r="K347" s="422">
        <f t="shared" si="151"/>
        <v>0</v>
      </c>
      <c r="L347" s="422">
        <f t="shared" si="151"/>
        <v>0</v>
      </c>
      <c r="M347" s="422">
        <f t="shared" si="151"/>
        <v>0</v>
      </c>
      <c r="N347" s="422">
        <f t="shared" si="151"/>
        <v>0</v>
      </c>
      <c r="O347" s="423">
        <f>+O348+O349</f>
        <v>0</v>
      </c>
    </row>
    <row r="348" spans="1:15" ht="12.75" x14ac:dyDescent="0.2">
      <c r="A348" s="424">
        <v>2</v>
      </c>
      <c r="B348" s="425">
        <v>4</v>
      </c>
      <c r="C348" s="425">
        <v>1</v>
      </c>
      <c r="D348" s="425">
        <v>4</v>
      </c>
      <c r="E348" s="426" t="s">
        <v>296</v>
      </c>
      <c r="F348" s="5" t="s">
        <v>391</v>
      </c>
      <c r="G348" s="432"/>
      <c r="H348" s="432"/>
      <c r="I348" s="432"/>
      <c r="J348" s="432"/>
      <c r="K348" s="432"/>
      <c r="L348" s="432"/>
      <c r="M348" s="432"/>
      <c r="N348" s="432">
        <f>SUBTOTAL(9,G348:M348)</f>
        <v>0</v>
      </c>
      <c r="O348" s="430">
        <f>IFERROR(N348/$N$18*100,"0.00")</f>
        <v>0</v>
      </c>
    </row>
    <row r="349" spans="1:15" ht="12.75" x14ac:dyDescent="0.2">
      <c r="A349" s="446">
        <v>2</v>
      </c>
      <c r="B349" s="425">
        <v>4</v>
      </c>
      <c r="C349" s="425">
        <v>1</v>
      </c>
      <c r="D349" s="425">
        <v>4</v>
      </c>
      <c r="E349" s="426" t="s">
        <v>297</v>
      </c>
      <c r="F349" s="5" t="s">
        <v>392</v>
      </c>
      <c r="G349" s="422"/>
      <c r="H349" s="422"/>
      <c r="I349" s="422"/>
      <c r="J349" s="422"/>
      <c r="K349" s="422"/>
      <c r="L349" s="422"/>
      <c r="M349" s="422"/>
      <c r="N349" s="432">
        <f>SUBTOTAL(9,G349:M349)</f>
        <v>0</v>
      </c>
      <c r="O349" s="430">
        <f>IFERROR(N349/$N$18*100,"0.00")</f>
        <v>0</v>
      </c>
    </row>
    <row r="350" spans="1:15" ht="12.75" x14ac:dyDescent="0.2">
      <c r="A350" s="453">
        <v>2</v>
      </c>
      <c r="B350" s="420">
        <v>4</v>
      </c>
      <c r="C350" s="420">
        <v>1</v>
      </c>
      <c r="D350" s="420">
        <v>5</v>
      </c>
      <c r="E350" s="421"/>
      <c r="F350" s="9" t="s">
        <v>393</v>
      </c>
      <c r="G350" s="422">
        <f t="shared" ref="G350:O350" si="152">+G351</f>
        <v>0</v>
      </c>
      <c r="H350" s="422">
        <f t="shared" si="152"/>
        <v>0</v>
      </c>
      <c r="I350" s="422">
        <f t="shared" si="152"/>
        <v>0</v>
      </c>
      <c r="J350" s="422">
        <f t="shared" si="152"/>
        <v>0</v>
      </c>
      <c r="K350" s="422">
        <f t="shared" si="152"/>
        <v>0</v>
      </c>
      <c r="L350" s="422">
        <f t="shared" si="152"/>
        <v>0</v>
      </c>
      <c r="M350" s="422">
        <f t="shared" si="152"/>
        <v>0</v>
      </c>
      <c r="N350" s="422">
        <f t="shared" si="152"/>
        <v>0</v>
      </c>
      <c r="O350" s="423">
        <f t="shared" si="152"/>
        <v>0</v>
      </c>
    </row>
    <row r="351" spans="1:15" ht="12.75" x14ac:dyDescent="0.2">
      <c r="A351" s="446">
        <v>2</v>
      </c>
      <c r="B351" s="425">
        <v>4</v>
      </c>
      <c r="C351" s="425">
        <v>1</v>
      </c>
      <c r="D351" s="425">
        <v>5</v>
      </c>
      <c r="E351" s="426" t="s">
        <v>296</v>
      </c>
      <c r="F351" s="5" t="s">
        <v>393</v>
      </c>
      <c r="G351" s="422"/>
      <c r="H351" s="422"/>
      <c r="I351" s="422"/>
      <c r="J351" s="422"/>
      <c r="K351" s="422"/>
      <c r="L351" s="422"/>
      <c r="M351" s="422"/>
      <c r="N351" s="432">
        <f>SUBTOTAL(9,G351:M351)</f>
        <v>0</v>
      </c>
      <c r="O351" s="430">
        <f>IFERROR(N351/$N$18*100,"0.00")</f>
        <v>0</v>
      </c>
    </row>
    <row r="352" spans="1:15" ht="12.75" x14ac:dyDescent="0.2">
      <c r="A352" s="419">
        <v>2</v>
      </c>
      <c r="B352" s="420">
        <v>4</v>
      </c>
      <c r="C352" s="420">
        <v>1</v>
      </c>
      <c r="D352" s="420">
        <v>6</v>
      </c>
      <c r="E352" s="426"/>
      <c r="F352" s="9" t="s">
        <v>394</v>
      </c>
      <c r="G352" s="422">
        <f t="shared" ref="G352:O352" si="153">+G353</f>
        <v>0</v>
      </c>
      <c r="H352" s="422">
        <f t="shared" si="153"/>
        <v>0</v>
      </c>
      <c r="I352" s="422">
        <f t="shared" si="153"/>
        <v>0</v>
      </c>
      <c r="J352" s="422">
        <f t="shared" si="153"/>
        <v>0</v>
      </c>
      <c r="K352" s="422">
        <f t="shared" si="153"/>
        <v>0</v>
      </c>
      <c r="L352" s="422">
        <f t="shared" si="153"/>
        <v>0</v>
      </c>
      <c r="M352" s="422">
        <f t="shared" si="153"/>
        <v>0</v>
      </c>
      <c r="N352" s="422">
        <f t="shared" si="153"/>
        <v>0</v>
      </c>
      <c r="O352" s="423">
        <f t="shared" si="153"/>
        <v>0</v>
      </c>
    </row>
    <row r="353" spans="1:15" ht="12.75" x14ac:dyDescent="0.2">
      <c r="A353" s="446">
        <v>2</v>
      </c>
      <c r="B353" s="425">
        <v>4</v>
      </c>
      <c r="C353" s="425">
        <v>1</v>
      </c>
      <c r="D353" s="425">
        <v>6</v>
      </c>
      <c r="E353" s="426" t="s">
        <v>296</v>
      </c>
      <c r="F353" s="5" t="s">
        <v>395</v>
      </c>
      <c r="G353" s="422"/>
      <c r="H353" s="422"/>
      <c r="I353" s="422"/>
      <c r="J353" s="422"/>
      <c r="K353" s="422"/>
      <c r="L353" s="422"/>
      <c r="M353" s="422"/>
      <c r="N353" s="432">
        <f>SUBTOTAL(9,G353:M353)</f>
        <v>0</v>
      </c>
      <c r="O353" s="430">
        <f>IFERROR(N353/$N$18*100,"0.00")</f>
        <v>0</v>
      </c>
    </row>
    <row r="354" spans="1:15" ht="12.75" x14ac:dyDescent="0.2">
      <c r="A354" s="414">
        <v>2</v>
      </c>
      <c r="B354" s="415">
        <v>4</v>
      </c>
      <c r="C354" s="415">
        <v>2</v>
      </c>
      <c r="D354" s="415"/>
      <c r="E354" s="416"/>
      <c r="F354" s="10" t="s">
        <v>396</v>
      </c>
      <c r="G354" s="417">
        <f>+G355+G357+G361</f>
        <v>0</v>
      </c>
      <c r="H354" s="417">
        <f t="shared" ref="H354:N354" si="154">+H355+H357+H361</f>
        <v>0</v>
      </c>
      <c r="I354" s="417">
        <f t="shared" si="154"/>
        <v>0</v>
      </c>
      <c r="J354" s="417">
        <f t="shared" si="154"/>
        <v>0</v>
      </c>
      <c r="K354" s="417">
        <f t="shared" si="154"/>
        <v>0</v>
      </c>
      <c r="L354" s="417">
        <f t="shared" si="154"/>
        <v>0</v>
      </c>
      <c r="M354" s="417">
        <f t="shared" si="154"/>
        <v>0</v>
      </c>
      <c r="N354" s="417">
        <f t="shared" si="154"/>
        <v>0</v>
      </c>
      <c r="O354" s="418">
        <f>+O355+O357+O361</f>
        <v>0</v>
      </c>
    </row>
    <row r="355" spans="1:15" ht="12.75" x14ac:dyDescent="0.2">
      <c r="A355" s="419">
        <v>2</v>
      </c>
      <c r="B355" s="420">
        <v>4</v>
      </c>
      <c r="C355" s="420">
        <v>2</v>
      </c>
      <c r="D355" s="420">
        <v>1</v>
      </c>
      <c r="E355" s="426"/>
      <c r="F355" s="420" t="s">
        <v>397</v>
      </c>
      <c r="G355" s="422">
        <f t="shared" ref="G355:O355" si="155">+G356</f>
        <v>0</v>
      </c>
      <c r="H355" s="422">
        <f t="shared" si="155"/>
        <v>0</v>
      </c>
      <c r="I355" s="422">
        <f t="shared" si="155"/>
        <v>0</v>
      </c>
      <c r="J355" s="422">
        <f t="shared" si="155"/>
        <v>0</v>
      </c>
      <c r="K355" s="422">
        <f t="shared" si="155"/>
        <v>0</v>
      </c>
      <c r="L355" s="422">
        <f t="shared" si="155"/>
        <v>0</v>
      </c>
      <c r="M355" s="422">
        <f t="shared" si="155"/>
        <v>0</v>
      </c>
      <c r="N355" s="422">
        <f t="shared" si="155"/>
        <v>0</v>
      </c>
      <c r="O355" s="423">
        <f t="shared" si="155"/>
        <v>0</v>
      </c>
    </row>
    <row r="356" spans="1:15" ht="12.75" x14ac:dyDescent="0.2">
      <c r="A356" s="424">
        <v>2</v>
      </c>
      <c r="B356" s="425">
        <v>4</v>
      </c>
      <c r="C356" s="425">
        <v>2</v>
      </c>
      <c r="D356" s="425">
        <v>1</v>
      </c>
      <c r="E356" s="426" t="s">
        <v>296</v>
      </c>
      <c r="F356" s="5" t="s">
        <v>398</v>
      </c>
      <c r="G356" s="422"/>
      <c r="H356" s="422"/>
      <c r="I356" s="422"/>
      <c r="J356" s="422"/>
      <c r="K356" s="422"/>
      <c r="L356" s="422"/>
      <c r="M356" s="422"/>
      <c r="N356" s="432">
        <f>SUBTOTAL(9,G356:M356)</f>
        <v>0</v>
      </c>
      <c r="O356" s="430">
        <f>IFERROR(N356/$N$18*100,"0.00")</f>
        <v>0</v>
      </c>
    </row>
    <row r="357" spans="1:15" ht="12.75" x14ac:dyDescent="0.2">
      <c r="A357" s="419">
        <v>2</v>
      </c>
      <c r="B357" s="420">
        <v>4</v>
      </c>
      <c r="C357" s="420">
        <v>2</v>
      </c>
      <c r="D357" s="420">
        <v>2</v>
      </c>
      <c r="E357" s="426"/>
      <c r="F357" s="9" t="s">
        <v>399</v>
      </c>
      <c r="G357" s="422">
        <f t="shared" ref="G357:N357" si="156">+G358+G359+G360</f>
        <v>0</v>
      </c>
      <c r="H357" s="422">
        <f t="shared" si="156"/>
        <v>0</v>
      </c>
      <c r="I357" s="422">
        <f t="shared" si="156"/>
        <v>0</v>
      </c>
      <c r="J357" s="422">
        <f t="shared" si="156"/>
        <v>0</v>
      </c>
      <c r="K357" s="422">
        <f t="shared" si="156"/>
        <v>0</v>
      </c>
      <c r="L357" s="422">
        <f t="shared" si="156"/>
        <v>0</v>
      </c>
      <c r="M357" s="422">
        <f t="shared" si="156"/>
        <v>0</v>
      </c>
      <c r="N357" s="422">
        <f t="shared" si="156"/>
        <v>0</v>
      </c>
      <c r="O357" s="423">
        <f>+O358+O359+O360</f>
        <v>0</v>
      </c>
    </row>
    <row r="358" spans="1:15" ht="22.5" x14ac:dyDescent="0.2">
      <c r="A358" s="424">
        <v>2</v>
      </c>
      <c r="B358" s="425">
        <v>4</v>
      </c>
      <c r="C358" s="425">
        <v>2</v>
      </c>
      <c r="D358" s="425">
        <v>2</v>
      </c>
      <c r="E358" s="426" t="s">
        <v>296</v>
      </c>
      <c r="F358" s="5" t="s">
        <v>400</v>
      </c>
      <c r="G358" s="422"/>
      <c r="H358" s="422"/>
      <c r="I358" s="422"/>
      <c r="J358" s="422"/>
      <c r="K358" s="422"/>
      <c r="L358" s="422"/>
      <c r="M358" s="422"/>
      <c r="N358" s="432">
        <f>SUBTOTAL(9,G358:M358)</f>
        <v>0</v>
      </c>
      <c r="O358" s="430">
        <f>IFERROR(N358/$N$18*100,"0.00")</f>
        <v>0</v>
      </c>
    </row>
    <row r="359" spans="1:15" ht="22.5" x14ac:dyDescent="0.2">
      <c r="A359" s="424">
        <v>2</v>
      </c>
      <c r="B359" s="425">
        <v>4</v>
      </c>
      <c r="C359" s="425">
        <v>2</v>
      </c>
      <c r="D359" s="425">
        <v>2</v>
      </c>
      <c r="E359" s="426" t="s">
        <v>297</v>
      </c>
      <c r="F359" s="5" t="s">
        <v>401</v>
      </c>
      <c r="G359" s="422"/>
      <c r="H359" s="422"/>
      <c r="I359" s="422"/>
      <c r="J359" s="422"/>
      <c r="K359" s="422"/>
      <c r="L359" s="422"/>
      <c r="M359" s="422"/>
      <c r="N359" s="432">
        <f>SUBTOTAL(9,G359:M359)</f>
        <v>0</v>
      </c>
      <c r="O359" s="430">
        <f>IFERROR(N359/$N$18*100,"0.00")</f>
        <v>0</v>
      </c>
    </row>
    <row r="360" spans="1:15" ht="22.5" x14ac:dyDescent="0.2">
      <c r="A360" s="424">
        <v>2</v>
      </c>
      <c r="B360" s="425">
        <v>4</v>
      </c>
      <c r="C360" s="425">
        <v>2</v>
      </c>
      <c r="D360" s="425">
        <v>2</v>
      </c>
      <c r="E360" s="426" t="s">
        <v>298</v>
      </c>
      <c r="F360" s="5" t="s">
        <v>402</v>
      </c>
      <c r="G360" s="422"/>
      <c r="H360" s="422"/>
      <c r="I360" s="422"/>
      <c r="J360" s="422"/>
      <c r="K360" s="422"/>
      <c r="L360" s="422"/>
      <c r="M360" s="422"/>
      <c r="N360" s="432">
        <f>SUBTOTAL(9,G360:M360)</f>
        <v>0</v>
      </c>
      <c r="O360" s="430">
        <f>IFERROR(N360/$N$18*100,"0.00")</f>
        <v>0</v>
      </c>
    </row>
    <row r="361" spans="1:15" ht="12.75" x14ac:dyDescent="0.2">
      <c r="A361" s="421">
        <v>2</v>
      </c>
      <c r="B361" s="420">
        <v>4</v>
      </c>
      <c r="C361" s="420">
        <v>2</v>
      </c>
      <c r="D361" s="420">
        <v>3</v>
      </c>
      <c r="E361" s="421"/>
      <c r="F361" s="9" t="s">
        <v>403</v>
      </c>
      <c r="G361" s="422">
        <f>G362+G363+G364</f>
        <v>0</v>
      </c>
      <c r="H361" s="422">
        <f t="shared" ref="H361:N361" si="157">H362+H363+H364</f>
        <v>0</v>
      </c>
      <c r="I361" s="422">
        <f t="shared" si="157"/>
        <v>0</v>
      </c>
      <c r="J361" s="422">
        <f t="shared" si="157"/>
        <v>0</v>
      </c>
      <c r="K361" s="422">
        <f t="shared" si="157"/>
        <v>0</v>
      </c>
      <c r="L361" s="422">
        <f t="shared" si="157"/>
        <v>0</v>
      </c>
      <c r="M361" s="422">
        <f t="shared" si="157"/>
        <v>0</v>
      </c>
      <c r="N361" s="422">
        <f t="shared" si="157"/>
        <v>0</v>
      </c>
      <c r="O361" s="423">
        <f>O362+O363+O364</f>
        <v>0</v>
      </c>
    </row>
    <row r="362" spans="1:15" ht="22.5" x14ac:dyDescent="0.2">
      <c r="A362" s="426">
        <v>2</v>
      </c>
      <c r="B362" s="425">
        <v>4</v>
      </c>
      <c r="C362" s="425">
        <v>2</v>
      </c>
      <c r="D362" s="425">
        <v>3</v>
      </c>
      <c r="E362" s="426" t="s">
        <v>296</v>
      </c>
      <c r="F362" s="5" t="s">
        <v>404</v>
      </c>
      <c r="G362" s="432"/>
      <c r="H362" s="432"/>
      <c r="I362" s="432"/>
      <c r="J362" s="432"/>
      <c r="K362" s="432"/>
      <c r="L362" s="432"/>
      <c r="M362" s="432"/>
      <c r="N362" s="432">
        <f>SUBTOTAL(9,G362:M362)</f>
        <v>0</v>
      </c>
      <c r="O362" s="430">
        <f>IFERROR(N362/$N$18*100,"0.00")</f>
        <v>0</v>
      </c>
    </row>
    <row r="363" spans="1:15" ht="12.75" x14ac:dyDescent="0.2">
      <c r="A363" s="426">
        <v>2</v>
      </c>
      <c r="B363" s="425">
        <v>4</v>
      </c>
      <c r="C363" s="425">
        <v>2</v>
      </c>
      <c r="D363" s="425">
        <v>3</v>
      </c>
      <c r="E363" s="426" t="s">
        <v>297</v>
      </c>
      <c r="F363" s="5" t="s">
        <v>405</v>
      </c>
      <c r="G363" s="432"/>
      <c r="H363" s="432"/>
      <c r="I363" s="432"/>
      <c r="J363" s="432"/>
      <c r="K363" s="432"/>
      <c r="L363" s="432"/>
      <c r="M363" s="432"/>
      <c r="N363" s="432">
        <f>SUBTOTAL(9,G363:M363)</f>
        <v>0</v>
      </c>
      <c r="O363" s="430">
        <f>IFERROR(N363/$N$18*100,"0.00")</f>
        <v>0</v>
      </c>
    </row>
    <row r="364" spans="1:15" ht="22.5" x14ac:dyDescent="0.2">
      <c r="A364" s="426">
        <v>2</v>
      </c>
      <c r="B364" s="425">
        <v>4</v>
      </c>
      <c r="C364" s="425">
        <v>2</v>
      </c>
      <c r="D364" s="425">
        <v>3</v>
      </c>
      <c r="E364" s="426" t="s">
        <v>298</v>
      </c>
      <c r="F364" s="5" t="s">
        <v>406</v>
      </c>
      <c r="G364" s="432"/>
      <c r="H364" s="432"/>
      <c r="I364" s="432"/>
      <c r="J364" s="432"/>
      <c r="K364" s="432"/>
      <c r="L364" s="432"/>
      <c r="M364" s="432"/>
      <c r="N364" s="432">
        <f>SUBTOTAL(9,G364:M364)</f>
        <v>0</v>
      </c>
      <c r="O364" s="430">
        <f>IFERROR(N364/$N$18*100,"0.00")</f>
        <v>0</v>
      </c>
    </row>
    <row r="365" spans="1:15" ht="12.75" x14ac:dyDescent="0.2">
      <c r="A365" s="414">
        <v>2</v>
      </c>
      <c r="B365" s="415">
        <v>4</v>
      </c>
      <c r="C365" s="415">
        <v>4</v>
      </c>
      <c r="D365" s="415"/>
      <c r="E365" s="416"/>
      <c r="F365" s="10" t="s">
        <v>407</v>
      </c>
      <c r="G365" s="417">
        <f>+G366</f>
        <v>0</v>
      </c>
      <c r="H365" s="417">
        <f t="shared" ref="H365:N365" si="158">+H366</f>
        <v>0</v>
      </c>
      <c r="I365" s="417">
        <f t="shared" si="158"/>
        <v>0</v>
      </c>
      <c r="J365" s="417">
        <f t="shared" si="158"/>
        <v>0</v>
      </c>
      <c r="K365" s="417">
        <f t="shared" si="158"/>
        <v>0</v>
      </c>
      <c r="L365" s="417">
        <f t="shared" si="158"/>
        <v>0</v>
      </c>
      <c r="M365" s="417">
        <f t="shared" si="158"/>
        <v>0</v>
      </c>
      <c r="N365" s="417">
        <f t="shared" si="158"/>
        <v>0</v>
      </c>
      <c r="O365" s="418">
        <f>+O366</f>
        <v>0</v>
      </c>
    </row>
    <row r="366" spans="1:15" ht="12.75" x14ac:dyDescent="0.2">
      <c r="A366" s="421">
        <v>2</v>
      </c>
      <c r="B366" s="420">
        <v>4</v>
      </c>
      <c r="C366" s="420">
        <v>4</v>
      </c>
      <c r="D366" s="420">
        <v>1</v>
      </c>
      <c r="E366" s="421"/>
      <c r="F366" s="9" t="s">
        <v>408</v>
      </c>
      <c r="G366" s="422">
        <f>+G367+G368+G369</f>
        <v>0</v>
      </c>
      <c r="H366" s="422">
        <f t="shared" ref="H366:N366" si="159">+H367+H368+H369</f>
        <v>0</v>
      </c>
      <c r="I366" s="422">
        <f t="shared" si="159"/>
        <v>0</v>
      </c>
      <c r="J366" s="422">
        <f t="shared" si="159"/>
        <v>0</v>
      </c>
      <c r="K366" s="422">
        <f t="shared" si="159"/>
        <v>0</v>
      </c>
      <c r="L366" s="422">
        <f t="shared" si="159"/>
        <v>0</v>
      </c>
      <c r="M366" s="422">
        <f t="shared" si="159"/>
        <v>0</v>
      </c>
      <c r="N366" s="422">
        <f t="shared" si="159"/>
        <v>0</v>
      </c>
      <c r="O366" s="423">
        <f>+O367+O368+O369</f>
        <v>0</v>
      </c>
    </row>
    <row r="367" spans="1:15" ht="22.5" x14ac:dyDescent="0.2">
      <c r="A367" s="426">
        <v>2</v>
      </c>
      <c r="B367" s="425">
        <v>4</v>
      </c>
      <c r="C367" s="425">
        <v>4</v>
      </c>
      <c r="D367" s="425">
        <v>1</v>
      </c>
      <c r="E367" s="426" t="s">
        <v>296</v>
      </c>
      <c r="F367" s="5" t="s">
        <v>409</v>
      </c>
      <c r="G367" s="432"/>
      <c r="H367" s="432"/>
      <c r="I367" s="432"/>
      <c r="J367" s="432"/>
      <c r="K367" s="432"/>
      <c r="L367" s="432"/>
      <c r="M367" s="432"/>
      <c r="N367" s="432">
        <f>SUBTOTAL(9,G367:M367)</f>
        <v>0</v>
      </c>
      <c r="O367" s="430">
        <f>IFERROR(N367/$N$18*100,"0.00")</f>
        <v>0</v>
      </c>
    </row>
    <row r="368" spans="1:15" ht="12.75" x14ac:dyDescent="0.2">
      <c r="A368" s="426">
        <v>2</v>
      </c>
      <c r="B368" s="425">
        <v>4</v>
      </c>
      <c r="C368" s="425">
        <v>4</v>
      </c>
      <c r="D368" s="425">
        <v>1</v>
      </c>
      <c r="E368" s="426" t="s">
        <v>297</v>
      </c>
      <c r="F368" s="5" t="s">
        <v>410</v>
      </c>
      <c r="G368" s="432"/>
      <c r="H368" s="432"/>
      <c r="I368" s="432"/>
      <c r="J368" s="432"/>
      <c r="K368" s="432"/>
      <c r="L368" s="432"/>
      <c r="M368" s="432"/>
      <c r="N368" s="432">
        <f>SUBTOTAL(9,G368:M368)</f>
        <v>0</v>
      </c>
      <c r="O368" s="430">
        <f>IFERROR(N368/$N$18*100,"0.00")</f>
        <v>0</v>
      </c>
    </row>
    <row r="369" spans="1:15" ht="22.5" x14ac:dyDescent="0.2">
      <c r="A369" s="426">
        <v>2</v>
      </c>
      <c r="B369" s="425">
        <v>4</v>
      </c>
      <c r="C369" s="425">
        <v>4</v>
      </c>
      <c r="D369" s="425">
        <v>1</v>
      </c>
      <c r="E369" s="426" t="s">
        <v>298</v>
      </c>
      <c r="F369" s="5" t="s">
        <v>411</v>
      </c>
      <c r="G369" s="432"/>
      <c r="H369" s="432"/>
      <c r="I369" s="432"/>
      <c r="J369" s="432"/>
      <c r="K369" s="432"/>
      <c r="L369" s="432"/>
      <c r="M369" s="432"/>
      <c r="N369" s="432">
        <f>SUBTOTAL(9,G369:M369)</f>
        <v>0</v>
      </c>
      <c r="O369" s="430">
        <f>IFERROR(N369/$N$18*100,"0.00")</f>
        <v>0</v>
      </c>
    </row>
    <row r="370" spans="1:15" ht="12.75" x14ac:dyDescent="0.2">
      <c r="A370" s="414">
        <v>2</v>
      </c>
      <c r="B370" s="415">
        <v>4</v>
      </c>
      <c r="C370" s="415">
        <v>6</v>
      </c>
      <c r="D370" s="415"/>
      <c r="E370" s="416"/>
      <c r="F370" s="10" t="s">
        <v>412</v>
      </c>
      <c r="G370" s="417">
        <f t="shared" ref="G370:N370" si="160">+G371+G373+G375+G377</f>
        <v>0</v>
      </c>
      <c r="H370" s="417">
        <f t="shared" si="160"/>
        <v>0</v>
      </c>
      <c r="I370" s="417">
        <f t="shared" si="160"/>
        <v>0</v>
      </c>
      <c r="J370" s="417">
        <f t="shared" si="160"/>
        <v>0</v>
      </c>
      <c r="K370" s="417">
        <f t="shared" si="160"/>
        <v>0</v>
      </c>
      <c r="L370" s="417">
        <f t="shared" si="160"/>
        <v>0</v>
      </c>
      <c r="M370" s="417">
        <f t="shared" si="160"/>
        <v>0</v>
      </c>
      <c r="N370" s="417">
        <f t="shared" si="160"/>
        <v>0</v>
      </c>
      <c r="O370" s="418">
        <f>+O371+O373+O375+O377</f>
        <v>0</v>
      </c>
    </row>
    <row r="371" spans="1:15" ht="12.75" x14ac:dyDescent="0.2">
      <c r="A371" s="453">
        <v>2</v>
      </c>
      <c r="B371" s="420">
        <v>4</v>
      </c>
      <c r="C371" s="420">
        <v>6</v>
      </c>
      <c r="D371" s="420">
        <v>1</v>
      </c>
      <c r="E371" s="421"/>
      <c r="F371" s="9" t="s">
        <v>413</v>
      </c>
      <c r="G371" s="422">
        <f t="shared" ref="G371:O371" si="161">+G372</f>
        <v>0</v>
      </c>
      <c r="H371" s="422">
        <f t="shared" si="161"/>
        <v>0</v>
      </c>
      <c r="I371" s="422">
        <f t="shared" si="161"/>
        <v>0</v>
      </c>
      <c r="J371" s="422">
        <f t="shared" si="161"/>
        <v>0</v>
      </c>
      <c r="K371" s="422">
        <f t="shared" si="161"/>
        <v>0</v>
      </c>
      <c r="L371" s="422">
        <f t="shared" si="161"/>
        <v>0</v>
      </c>
      <c r="M371" s="422">
        <f t="shared" si="161"/>
        <v>0</v>
      </c>
      <c r="N371" s="422">
        <f t="shared" si="161"/>
        <v>0</v>
      </c>
      <c r="O371" s="423">
        <f t="shared" si="161"/>
        <v>0</v>
      </c>
    </row>
    <row r="372" spans="1:15" ht="12.75" x14ac:dyDescent="0.2">
      <c r="A372" s="446">
        <v>2</v>
      </c>
      <c r="B372" s="425">
        <v>4</v>
      </c>
      <c r="C372" s="425">
        <v>6</v>
      </c>
      <c r="D372" s="425">
        <v>1</v>
      </c>
      <c r="E372" s="426" t="s">
        <v>296</v>
      </c>
      <c r="F372" s="5" t="s">
        <v>413</v>
      </c>
      <c r="G372" s="422"/>
      <c r="H372" s="422"/>
      <c r="I372" s="422"/>
      <c r="J372" s="422"/>
      <c r="K372" s="422"/>
      <c r="L372" s="422"/>
      <c r="M372" s="422"/>
      <c r="N372" s="432">
        <f>SUBTOTAL(9,G372:M372)</f>
        <v>0</v>
      </c>
      <c r="O372" s="430">
        <f>IFERROR(N372/$N$18*100,"0.00")</f>
        <v>0</v>
      </c>
    </row>
    <row r="373" spans="1:15" ht="12.75" x14ac:dyDescent="0.2">
      <c r="A373" s="479">
        <v>2</v>
      </c>
      <c r="B373" s="480">
        <v>4</v>
      </c>
      <c r="C373" s="480">
        <v>6</v>
      </c>
      <c r="D373" s="480">
        <v>2</v>
      </c>
      <c r="E373" s="481"/>
      <c r="F373" s="14" t="s">
        <v>414</v>
      </c>
      <c r="G373" s="482">
        <f t="shared" ref="G373:O373" si="162">+G374</f>
        <v>0</v>
      </c>
      <c r="H373" s="482">
        <f t="shared" si="162"/>
        <v>0</v>
      </c>
      <c r="I373" s="482">
        <f t="shared" si="162"/>
        <v>0</v>
      </c>
      <c r="J373" s="482">
        <f t="shared" si="162"/>
        <v>0</v>
      </c>
      <c r="K373" s="482">
        <f t="shared" si="162"/>
        <v>0</v>
      </c>
      <c r="L373" s="482">
        <f t="shared" si="162"/>
        <v>0</v>
      </c>
      <c r="M373" s="482">
        <f t="shared" si="162"/>
        <v>0</v>
      </c>
      <c r="N373" s="482">
        <f t="shared" si="162"/>
        <v>0</v>
      </c>
      <c r="O373" s="483">
        <f t="shared" si="162"/>
        <v>0</v>
      </c>
    </row>
    <row r="374" spans="1:15" ht="12.75" x14ac:dyDescent="0.2">
      <c r="A374" s="446">
        <v>2</v>
      </c>
      <c r="B374" s="425">
        <v>4</v>
      </c>
      <c r="C374" s="425">
        <v>6</v>
      </c>
      <c r="D374" s="425">
        <v>2</v>
      </c>
      <c r="E374" s="426" t="s">
        <v>296</v>
      </c>
      <c r="F374" s="5" t="s">
        <v>414</v>
      </c>
      <c r="G374" s="422"/>
      <c r="H374" s="422"/>
      <c r="I374" s="422"/>
      <c r="J374" s="422"/>
      <c r="K374" s="422"/>
      <c r="L374" s="422"/>
      <c r="M374" s="422"/>
      <c r="N374" s="432">
        <f>SUBTOTAL(9,G374:M374)</f>
        <v>0</v>
      </c>
      <c r="O374" s="430">
        <f>IFERROR(N374/$N$18*100,"0.00")</f>
        <v>0</v>
      </c>
    </row>
    <row r="375" spans="1:15" ht="12.75" x14ac:dyDescent="0.2">
      <c r="A375" s="453">
        <v>2</v>
      </c>
      <c r="B375" s="420">
        <v>4</v>
      </c>
      <c r="C375" s="420">
        <v>6</v>
      </c>
      <c r="D375" s="420">
        <v>3</v>
      </c>
      <c r="E375" s="426"/>
      <c r="F375" s="9" t="s">
        <v>415</v>
      </c>
      <c r="G375" s="422">
        <f t="shared" ref="G375:O375" si="163">+G376</f>
        <v>0</v>
      </c>
      <c r="H375" s="422">
        <f t="shared" si="163"/>
        <v>0</v>
      </c>
      <c r="I375" s="422">
        <f t="shared" si="163"/>
        <v>0</v>
      </c>
      <c r="J375" s="422">
        <f t="shared" si="163"/>
        <v>0</v>
      </c>
      <c r="K375" s="422">
        <f t="shared" si="163"/>
        <v>0</v>
      </c>
      <c r="L375" s="422">
        <f t="shared" si="163"/>
        <v>0</v>
      </c>
      <c r="M375" s="422">
        <f t="shared" si="163"/>
        <v>0</v>
      </c>
      <c r="N375" s="422">
        <f t="shared" si="163"/>
        <v>0</v>
      </c>
      <c r="O375" s="423">
        <f t="shared" si="163"/>
        <v>0</v>
      </c>
    </row>
    <row r="376" spans="1:15" ht="12.75" x14ac:dyDescent="0.2">
      <c r="A376" s="446">
        <v>2</v>
      </c>
      <c r="B376" s="425">
        <v>4</v>
      </c>
      <c r="C376" s="425">
        <v>6</v>
      </c>
      <c r="D376" s="425">
        <v>3</v>
      </c>
      <c r="E376" s="426" t="s">
        <v>296</v>
      </c>
      <c r="F376" s="5" t="s">
        <v>415</v>
      </c>
      <c r="G376" s="422"/>
      <c r="H376" s="422"/>
      <c r="I376" s="422"/>
      <c r="J376" s="422"/>
      <c r="K376" s="422"/>
      <c r="L376" s="422"/>
      <c r="M376" s="422"/>
      <c r="N376" s="432">
        <f>SUBTOTAL(9,G376:M376)</f>
        <v>0</v>
      </c>
      <c r="O376" s="430">
        <f>IFERROR(N376/$N$18*100,"0.00")</f>
        <v>0</v>
      </c>
    </row>
    <row r="377" spans="1:15" ht="12.75" x14ac:dyDescent="0.2">
      <c r="A377" s="453">
        <v>2</v>
      </c>
      <c r="B377" s="420">
        <v>4</v>
      </c>
      <c r="C377" s="420">
        <v>6</v>
      </c>
      <c r="D377" s="420">
        <v>4</v>
      </c>
      <c r="E377" s="421"/>
      <c r="F377" s="9" t="s">
        <v>416</v>
      </c>
      <c r="G377" s="422">
        <f t="shared" ref="G377:O377" si="164">+G378</f>
        <v>0</v>
      </c>
      <c r="H377" s="422">
        <f t="shared" si="164"/>
        <v>0</v>
      </c>
      <c r="I377" s="422">
        <f t="shared" si="164"/>
        <v>0</v>
      </c>
      <c r="J377" s="422">
        <f t="shared" si="164"/>
        <v>0</v>
      </c>
      <c r="K377" s="422">
        <f t="shared" si="164"/>
        <v>0</v>
      </c>
      <c r="L377" s="422">
        <f t="shared" si="164"/>
        <v>0</v>
      </c>
      <c r="M377" s="422">
        <f t="shared" si="164"/>
        <v>0</v>
      </c>
      <c r="N377" s="422">
        <f t="shared" si="164"/>
        <v>0</v>
      </c>
      <c r="O377" s="423">
        <f t="shared" si="164"/>
        <v>0</v>
      </c>
    </row>
    <row r="378" spans="1:15" ht="12.75" x14ac:dyDescent="0.2">
      <c r="A378" s="446">
        <v>2</v>
      </c>
      <c r="B378" s="425">
        <v>4</v>
      </c>
      <c r="C378" s="425">
        <v>6</v>
      </c>
      <c r="D378" s="425">
        <v>4</v>
      </c>
      <c r="E378" s="426" t="s">
        <v>296</v>
      </c>
      <c r="F378" s="5" t="s">
        <v>416</v>
      </c>
      <c r="G378" s="422"/>
      <c r="H378" s="422"/>
      <c r="I378" s="422"/>
      <c r="J378" s="422"/>
      <c r="K378" s="422"/>
      <c r="L378" s="422"/>
      <c r="M378" s="422"/>
      <c r="N378" s="432">
        <f>SUBTOTAL(9,G378:M378)</f>
        <v>0</v>
      </c>
      <c r="O378" s="430">
        <f>IFERROR(N378/$N$18*100,"0.00")</f>
        <v>0</v>
      </c>
    </row>
    <row r="379" spans="1:15" ht="12.75" x14ac:dyDescent="0.2">
      <c r="A379" s="414">
        <v>2</v>
      </c>
      <c r="B379" s="415">
        <v>4</v>
      </c>
      <c r="C379" s="415">
        <v>7</v>
      </c>
      <c r="D379" s="415"/>
      <c r="E379" s="416"/>
      <c r="F379" s="10" t="s">
        <v>417</v>
      </c>
      <c r="G379" s="417">
        <f t="shared" ref="G379:N379" si="165">+G380+G382+G384</f>
        <v>0</v>
      </c>
      <c r="H379" s="417">
        <f t="shared" si="165"/>
        <v>0</v>
      </c>
      <c r="I379" s="417">
        <f t="shared" si="165"/>
        <v>0</v>
      </c>
      <c r="J379" s="417">
        <f t="shared" si="165"/>
        <v>0</v>
      </c>
      <c r="K379" s="417">
        <f t="shared" si="165"/>
        <v>0</v>
      </c>
      <c r="L379" s="417">
        <f t="shared" si="165"/>
        <v>0</v>
      </c>
      <c r="M379" s="417">
        <f t="shared" si="165"/>
        <v>0</v>
      </c>
      <c r="N379" s="417">
        <f t="shared" si="165"/>
        <v>0</v>
      </c>
      <c r="O379" s="418">
        <f>+O380+O382+O384</f>
        <v>0</v>
      </c>
    </row>
    <row r="380" spans="1:15" ht="22.5" x14ac:dyDescent="0.2">
      <c r="A380" s="419">
        <v>2</v>
      </c>
      <c r="B380" s="420">
        <v>4</v>
      </c>
      <c r="C380" s="420">
        <v>7</v>
      </c>
      <c r="D380" s="420">
        <v>1</v>
      </c>
      <c r="E380" s="421"/>
      <c r="F380" s="9" t="s">
        <v>418</v>
      </c>
      <c r="G380" s="422">
        <f t="shared" ref="G380:O380" si="166">+G381</f>
        <v>0</v>
      </c>
      <c r="H380" s="422">
        <f t="shared" si="166"/>
        <v>0</v>
      </c>
      <c r="I380" s="422">
        <f t="shared" si="166"/>
        <v>0</v>
      </c>
      <c r="J380" s="422">
        <f t="shared" si="166"/>
        <v>0</v>
      </c>
      <c r="K380" s="422">
        <f t="shared" si="166"/>
        <v>0</v>
      </c>
      <c r="L380" s="422">
        <f t="shared" si="166"/>
        <v>0</v>
      </c>
      <c r="M380" s="422">
        <f t="shared" si="166"/>
        <v>0</v>
      </c>
      <c r="N380" s="422">
        <f t="shared" si="166"/>
        <v>0</v>
      </c>
      <c r="O380" s="423">
        <f t="shared" si="166"/>
        <v>0</v>
      </c>
    </row>
    <row r="381" spans="1:15" ht="12.75" x14ac:dyDescent="0.2">
      <c r="A381" s="446">
        <v>2</v>
      </c>
      <c r="B381" s="425">
        <v>4</v>
      </c>
      <c r="C381" s="425">
        <v>7</v>
      </c>
      <c r="D381" s="425">
        <v>1</v>
      </c>
      <c r="E381" s="426" t="s">
        <v>296</v>
      </c>
      <c r="F381" s="5" t="s">
        <v>419</v>
      </c>
      <c r="G381" s="422"/>
      <c r="H381" s="422"/>
      <c r="I381" s="422"/>
      <c r="J381" s="422"/>
      <c r="K381" s="422"/>
      <c r="L381" s="422"/>
      <c r="M381" s="422"/>
      <c r="N381" s="432">
        <f>SUBTOTAL(9,G381:M381)</f>
        <v>0</v>
      </c>
      <c r="O381" s="430">
        <f>IFERROR(N381/$N$18*100,"0.00")</f>
        <v>0</v>
      </c>
    </row>
    <row r="382" spans="1:15" ht="12.75" x14ac:dyDescent="0.2">
      <c r="A382" s="453">
        <v>2</v>
      </c>
      <c r="B382" s="420">
        <v>4</v>
      </c>
      <c r="C382" s="420">
        <v>7</v>
      </c>
      <c r="D382" s="420">
        <v>2</v>
      </c>
      <c r="E382" s="421"/>
      <c r="F382" s="9" t="s">
        <v>420</v>
      </c>
      <c r="G382" s="422">
        <f t="shared" ref="G382:O382" si="167">+G383</f>
        <v>0</v>
      </c>
      <c r="H382" s="422">
        <f t="shared" si="167"/>
        <v>0</v>
      </c>
      <c r="I382" s="422">
        <f t="shared" si="167"/>
        <v>0</v>
      </c>
      <c r="J382" s="422">
        <f t="shared" si="167"/>
        <v>0</v>
      </c>
      <c r="K382" s="422">
        <f t="shared" si="167"/>
        <v>0</v>
      </c>
      <c r="L382" s="422">
        <f t="shared" si="167"/>
        <v>0</v>
      </c>
      <c r="M382" s="422">
        <f t="shared" si="167"/>
        <v>0</v>
      </c>
      <c r="N382" s="422">
        <f t="shared" si="167"/>
        <v>0</v>
      </c>
      <c r="O382" s="423">
        <f t="shared" si="167"/>
        <v>0</v>
      </c>
    </row>
    <row r="383" spans="1:15" ht="12.75" x14ac:dyDescent="0.2">
      <c r="A383" s="446">
        <v>2</v>
      </c>
      <c r="B383" s="425">
        <v>4</v>
      </c>
      <c r="C383" s="425">
        <v>7</v>
      </c>
      <c r="D383" s="425">
        <v>2</v>
      </c>
      <c r="E383" s="426" t="s">
        <v>296</v>
      </c>
      <c r="F383" s="5" t="s">
        <v>421</v>
      </c>
      <c r="G383" s="422"/>
      <c r="H383" s="422"/>
      <c r="I383" s="422"/>
      <c r="J383" s="422"/>
      <c r="K383" s="422"/>
      <c r="L383" s="422"/>
      <c r="M383" s="422"/>
      <c r="N383" s="432">
        <f>SUBTOTAL(9,G383:M383)</f>
        <v>0</v>
      </c>
      <c r="O383" s="430">
        <f>IFERROR(N383/$N$18*100,"0.00")</f>
        <v>0</v>
      </c>
    </row>
    <row r="384" spans="1:15" ht="12.75" x14ac:dyDescent="0.2">
      <c r="A384" s="453">
        <v>2</v>
      </c>
      <c r="B384" s="420">
        <v>4</v>
      </c>
      <c r="C384" s="420">
        <v>7</v>
      </c>
      <c r="D384" s="420">
        <v>3</v>
      </c>
      <c r="E384" s="421"/>
      <c r="F384" s="9" t="s">
        <v>422</v>
      </c>
      <c r="G384" s="422">
        <f t="shared" ref="G384:O384" si="168">+G385</f>
        <v>0</v>
      </c>
      <c r="H384" s="422">
        <f t="shared" si="168"/>
        <v>0</v>
      </c>
      <c r="I384" s="422">
        <f t="shared" si="168"/>
        <v>0</v>
      </c>
      <c r="J384" s="422">
        <f t="shared" si="168"/>
        <v>0</v>
      </c>
      <c r="K384" s="422">
        <f t="shared" si="168"/>
        <v>0</v>
      </c>
      <c r="L384" s="422">
        <f t="shared" si="168"/>
        <v>0</v>
      </c>
      <c r="M384" s="422">
        <f t="shared" si="168"/>
        <v>0</v>
      </c>
      <c r="N384" s="422">
        <f t="shared" si="168"/>
        <v>0</v>
      </c>
      <c r="O384" s="423">
        <f t="shared" si="168"/>
        <v>0</v>
      </c>
    </row>
    <row r="385" spans="1:15" ht="12.75" x14ac:dyDescent="0.2">
      <c r="A385" s="446">
        <v>2</v>
      </c>
      <c r="B385" s="425">
        <v>4</v>
      </c>
      <c r="C385" s="425">
        <v>7</v>
      </c>
      <c r="D385" s="425">
        <v>3</v>
      </c>
      <c r="E385" s="426" t="s">
        <v>296</v>
      </c>
      <c r="F385" s="5" t="s">
        <v>422</v>
      </c>
      <c r="G385" s="422"/>
      <c r="H385" s="422"/>
      <c r="I385" s="422"/>
      <c r="J385" s="422"/>
      <c r="K385" s="422"/>
      <c r="L385" s="422"/>
      <c r="M385" s="422"/>
      <c r="N385" s="432">
        <f>SUBTOTAL(9,G385:M385)</f>
        <v>0</v>
      </c>
      <c r="O385" s="430">
        <f>IFERROR(N385/$N$18*100,"0.00")</f>
        <v>0</v>
      </c>
    </row>
    <row r="386" spans="1:15" ht="12.75" x14ac:dyDescent="0.2">
      <c r="A386" s="414">
        <v>2</v>
      </c>
      <c r="B386" s="415">
        <v>4</v>
      </c>
      <c r="C386" s="415">
        <v>9</v>
      </c>
      <c r="D386" s="415"/>
      <c r="E386" s="416"/>
      <c r="F386" s="10" t="s">
        <v>423</v>
      </c>
      <c r="G386" s="417">
        <f t="shared" ref="G386:N386" si="169">+G387+G389+G391+G393</f>
        <v>0</v>
      </c>
      <c r="H386" s="417">
        <f t="shared" si="169"/>
        <v>0</v>
      </c>
      <c r="I386" s="417">
        <f t="shared" si="169"/>
        <v>0</v>
      </c>
      <c r="J386" s="417">
        <f t="shared" si="169"/>
        <v>0</v>
      </c>
      <c r="K386" s="417">
        <f t="shared" si="169"/>
        <v>0</v>
      </c>
      <c r="L386" s="417">
        <f t="shared" si="169"/>
        <v>0</v>
      </c>
      <c r="M386" s="417">
        <f t="shared" si="169"/>
        <v>0</v>
      </c>
      <c r="N386" s="417">
        <f t="shared" si="169"/>
        <v>0</v>
      </c>
      <c r="O386" s="418">
        <f>+O387+O389+O391+O393</f>
        <v>0</v>
      </c>
    </row>
    <row r="387" spans="1:15" ht="12.75" x14ac:dyDescent="0.2">
      <c r="A387" s="453">
        <v>2</v>
      </c>
      <c r="B387" s="420">
        <v>4</v>
      </c>
      <c r="C387" s="420">
        <v>9</v>
      </c>
      <c r="D387" s="420">
        <v>1</v>
      </c>
      <c r="E387" s="421"/>
      <c r="F387" s="9" t="s">
        <v>423</v>
      </c>
      <c r="G387" s="422">
        <f t="shared" ref="G387:O387" si="170">+G388</f>
        <v>0</v>
      </c>
      <c r="H387" s="422">
        <f t="shared" si="170"/>
        <v>0</v>
      </c>
      <c r="I387" s="422">
        <f t="shared" si="170"/>
        <v>0</v>
      </c>
      <c r="J387" s="422">
        <f t="shared" si="170"/>
        <v>0</v>
      </c>
      <c r="K387" s="422">
        <f t="shared" si="170"/>
        <v>0</v>
      </c>
      <c r="L387" s="422">
        <f t="shared" si="170"/>
        <v>0</v>
      </c>
      <c r="M387" s="422">
        <f t="shared" si="170"/>
        <v>0</v>
      </c>
      <c r="N387" s="422">
        <f t="shared" si="170"/>
        <v>0</v>
      </c>
      <c r="O387" s="423">
        <f t="shared" si="170"/>
        <v>0</v>
      </c>
    </row>
    <row r="388" spans="1:15" ht="12.75" x14ac:dyDescent="0.2">
      <c r="A388" s="446">
        <v>2</v>
      </c>
      <c r="B388" s="425">
        <v>4</v>
      </c>
      <c r="C388" s="425">
        <v>9</v>
      </c>
      <c r="D388" s="425">
        <v>1</v>
      </c>
      <c r="E388" s="426" t="s">
        <v>296</v>
      </c>
      <c r="F388" s="5" t="s">
        <v>423</v>
      </c>
      <c r="G388" s="422"/>
      <c r="H388" s="422"/>
      <c r="I388" s="422"/>
      <c r="J388" s="422"/>
      <c r="K388" s="422"/>
      <c r="L388" s="422"/>
      <c r="M388" s="422"/>
      <c r="N388" s="432">
        <f>SUBTOTAL(9,G388:M388)</f>
        <v>0</v>
      </c>
      <c r="O388" s="430">
        <f>IFERROR(N388/$N$18*100,"0.00")</f>
        <v>0</v>
      </c>
    </row>
    <row r="389" spans="1:15" ht="12.75" x14ac:dyDescent="0.2">
      <c r="A389" s="453">
        <v>2</v>
      </c>
      <c r="B389" s="420">
        <v>4</v>
      </c>
      <c r="C389" s="420">
        <v>9</v>
      </c>
      <c r="D389" s="420">
        <v>2</v>
      </c>
      <c r="E389" s="421"/>
      <c r="F389" s="9" t="s">
        <v>424</v>
      </c>
      <c r="G389" s="422">
        <f t="shared" ref="G389:O389" si="171">+G390</f>
        <v>0</v>
      </c>
      <c r="H389" s="422">
        <f t="shared" si="171"/>
        <v>0</v>
      </c>
      <c r="I389" s="422">
        <f t="shared" si="171"/>
        <v>0</v>
      </c>
      <c r="J389" s="422">
        <f t="shared" si="171"/>
        <v>0</v>
      </c>
      <c r="K389" s="422">
        <f t="shared" si="171"/>
        <v>0</v>
      </c>
      <c r="L389" s="422">
        <f t="shared" si="171"/>
        <v>0</v>
      </c>
      <c r="M389" s="422">
        <f t="shared" si="171"/>
        <v>0</v>
      </c>
      <c r="N389" s="422">
        <f t="shared" si="171"/>
        <v>0</v>
      </c>
      <c r="O389" s="423">
        <f t="shared" si="171"/>
        <v>0</v>
      </c>
    </row>
    <row r="390" spans="1:15" ht="12.75" x14ac:dyDescent="0.2">
      <c r="A390" s="446">
        <v>2</v>
      </c>
      <c r="B390" s="425">
        <v>4</v>
      </c>
      <c r="C390" s="425">
        <v>9</v>
      </c>
      <c r="D390" s="425">
        <v>2</v>
      </c>
      <c r="E390" s="426" t="s">
        <v>296</v>
      </c>
      <c r="F390" s="5" t="s">
        <v>424</v>
      </c>
      <c r="G390" s="422"/>
      <c r="H390" s="422"/>
      <c r="I390" s="422"/>
      <c r="J390" s="422"/>
      <c r="K390" s="422"/>
      <c r="L390" s="422"/>
      <c r="M390" s="422"/>
      <c r="N390" s="432">
        <f>SUBTOTAL(9,G390:M390)</f>
        <v>0</v>
      </c>
      <c r="O390" s="430">
        <f>IFERROR(N390/$N$18*100,"0.00")</f>
        <v>0</v>
      </c>
    </row>
    <row r="391" spans="1:15" ht="12.75" x14ac:dyDescent="0.2">
      <c r="A391" s="453">
        <v>2</v>
      </c>
      <c r="B391" s="420">
        <v>4</v>
      </c>
      <c r="C391" s="420">
        <v>9</v>
      </c>
      <c r="D391" s="420">
        <v>3</v>
      </c>
      <c r="E391" s="421"/>
      <c r="F391" s="9" t="s">
        <v>425</v>
      </c>
      <c r="G391" s="422">
        <f t="shared" ref="G391:O391" si="172">+G392</f>
        <v>0</v>
      </c>
      <c r="H391" s="422">
        <f t="shared" si="172"/>
        <v>0</v>
      </c>
      <c r="I391" s="422">
        <f t="shared" si="172"/>
        <v>0</v>
      </c>
      <c r="J391" s="422">
        <f t="shared" si="172"/>
        <v>0</v>
      </c>
      <c r="K391" s="422">
        <f t="shared" si="172"/>
        <v>0</v>
      </c>
      <c r="L391" s="422">
        <f t="shared" si="172"/>
        <v>0</v>
      </c>
      <c r="M391" s="422">
        <f t="shared" si="172"/>
        <v>0</v>
      </c>
      <c r="N391" s="422">
        <f t="shared" si="172"/>
        <v>0</v>
      </c>
      <c r="O391" s="423">
        <f t="shared" si="172"/>
        <v>0</v>
      </c>
    </row>
    <row r="392" spans="1:15" ht="12.75" x14ac:dyDescent="0.2">
      <c r="A392" s="446">
        <v>2</v>
      </c>
      <c r="B392" s="425">
        <v>4</v>
      </c>
      <c r="C392" s="425">
        <v>9</v>
      </c>
      <c r="D392" s="425">
        <v>3</v>
      </c>
      <c r="E392" s="426" t="s">
        <v>296</v>
      </c>
      <c r="F392" s="5" t="s">
        <v>425</v>
      </c>
      <c r="G392" s="422"/>
      <c r="H392" s="422"/>
      <c r="I392" s="422"/>
      <c r="J392" s="422"/>
      <c r="K392" s="422"/>
      <c r="L392" s="422"/>
      <c r="M392" s="422"/>
      <c r="N392" s="432">
        <f>SUBTOTAL(9,G392:M392)</f>
        <v>0</v>
      </c>
      <c r="O392" s="430">
        <f>IFERROR(N392/$N$18*100,"0.00")</f>
        <v>0</v>
      </c>
    </row>
    <row r="393" spans="1:15" ht="12.75" x14ac:dyDescent="0.2">
      <c r="A393" s="453">
        <v>2</v>
      </c>
      <c r="B393" s="420">
        <v>4</v>
      </c>
      <c r="C393" s="420">
        <v>9</v>
      </c>
      <c r="D393" s="420">
        <v>4</v>
      </c>
      <c r="E393" s="421"/>
      <c r="F393" s="9" t="s">
        <v>426</v>
      </c>
      <c r="G393" s="422">
        <f t="shared" ref="G393:O393" si="173">+G394</f>
        <v>0</v>
      </c>
      <c r="H393" s="422">
        <f t="shared" si="173"/>
        <v>0</v>
      </c>
      <c r="I393" s="422">
        <f t="shared" si="173"/>
        <v>0</v>
      </c>
      <c r="J393" s="422">
        <f t="shared" si="173"/>
        <v>0</v>
      </c>
      <c r="K393" s="422">
        <f t="shared" si="173"/>
        <v>0</v>
      </c>
      <c r="L393" s="422">
        <f t="shared" si="173"/>
        <v>0</v>
      </c>
      <c r="M393" s="422">
        <f t="shared" si="173"/>
        <v>0</v>
      </c>
      <c r="N393" s="422">
        <f t="shared" si="173"/>
        <v>0</v>
      </c>
      <c r="O393" s="423">
        <f t="shared" si="173"/>
        <v>0</v>
      </c>
    </row>
    <row r="394" spans="1:15" ht="12.75" x14ac:dyDescent="0.2">
      <c r="A394" s="424">
        <v>2</v>
      </c>
      <c r="B394" s="425">
        <v>4</v>
      </c>
      <c r="C394" s="425">
        <v>9</v>
      </c>
      <c r="D394" s="425">
        <v>4</v>
      </c>
      <c r="E394" s="426" t="s">
        <v>296</v>
      </c>
      <c r="F394" s="5" t="s">
        <v>426</v>
      </c>
      <c r="G394" s="422"/>
      <c r="H394" s="422"/>
      <c r="I394" s="422"/>
      <c r="J394" s="422"/>
      <c r="K394" s="422"/>
      <c r="L394" s="422"/>
      <c r="M394" s="422"/>
      <c r="N394" s="432">
        <f>SUBTOTAL(9,G394:M394)</f>
        <v>0</v>
      </c>
      <c r="O394" s="430">
        <f>IFERROR(N394/$N$18*100,"0.00")</f>
        <v>0</v>
      </c>
    </row>
    <row r="395" spans="1:15" ht="12.75" x14ac:dyDescent="0.2">
      <c r="A395" s="408">
        <v>2</v>
      </c>
      <c r="B395" s="409">
        <v>5</v>
      </c>
      <c r="C395" s="410"/>
      <c r="D395" s="410"/>
      <c r="E395" s="411"/>
      <c r="F395" s="11" t="s">
        <v>427</v>
      </c>
      <c r="G395" s="412">
        <f t="shared" ref="G395:N395" si="174">+G396+G398+G400</f>
        <v>0</v>
      </c>
      <c r="H395" s="412">
        <f t="shared" si="174"/>
        <v>0</v>
      </c>
      <c r="I395" s="412">
        <f t="shared" si="174"/>
        <v>0</v>
      </c>
      <c r="J395" s="412">
        <f t="shared" si="174"/>
        <v>0</v>
      </c>
      <c r="K395" s="412">
        <f t="shared" si="174"/>
        <v>0</v>
      </c>
      <c r="L395" s="412">
        <f t="shared" si="174"/>
        <v>0</v>
      </c>
      <c r="M395" s="412">
        <f t="shared" si="174"/>
        <v>0</v>
      </c>
      <c r="N395" s="412">
        <f t="shared" si="174"/>
        <v>0</v>
      </c>
      <c r="O395" s="413">
        <f>+O396+O398+O400</f>
        <v>0</v>
      </c>
    </row>
    <row r="396" spans="1:15" ht="12.75" x14ac:dyDescent="0.2">
      <c r="A396" s="414">
        <v>2</v>
      </c>
      <c r="B396" s="415">
        <v>5</v>
      </c>
      <c r="C396" s="415">
        <v>1</v>
      </c>
      <c r="D396" s="415"/>
      <c r="E396" s="416"/>
      <c r="F396" s="10" t="s">
        <v>428</v>
      </c>
      <c r="G396" s="417">
        <f t="shared" ref="G396:O396" si="175">+G397</f>
        <v>0</v>
      </c>
      <c r="H396" s="417">
        <f t="shared" si="175"/>
        <v>0</v>
      </c>
      <c r="I396" s="417">
        <f t="shared" si="175"/>
        <v>0</v>
      </c>
      <c r="J396" s="417">
        <f t="shared" si="175"/>
        <v>0</v>
      </c>
      <c r="K396" s="417">
        <f t="shared" si="175"/>
        <v>0</v>
      </c>
      <c r="L396" s="417">
        <f t="shared" si="175"/>
        <v>0</v>
      </c>
      <c r="M396" s="417">
        <f t="shared" si="175"/>
        <v>0</v>
      </c>
      <c r="N396" s="417">
        <f t="shared" si="175"/>
        <v>0</v>
      </c>
      <c r="O396" s="418">
        <f t="shared" si="175"/>
        <v>0</v>
      </c>
    </row>
    <row r="397" spans="1:15" ht="12.75" x14ac:dyDescent="0.2">
      <c r="A397" s="424">
        <v>2</v>
      </c>
      <c r="B397" s="425">
        <v>5</v>
      </c>
      <c r="C397" s="425">
        <v>1</v>
      </c>
      <c r="D397" s="425">
        <v>1</v>
      </c>
      <c r="E397" s="426" t="s">
        <v>296</v>
      </c>
      <c r="F397" s="5" t="s">
        <v>429</v>
      </c>
      <c r="G397" s="422"/>
      <c r="H397" s="422"/>
      <c r="I397" s="422"/>
      <c r="J397" s="422"/>
      <c r="K397" s="422"/>
      <c r="L397" s="422"/>
      <c r="M397" s="422"/>
      <c r="N397" s="432">
        <f>SUBTOTAL(9,G397:M397)</f>
        <v>0</v>
      </c>
      <c r="O397" s="430">
        <f>IFERROR(N397/$N$18*100,"0.00")</f>
        <v>0</v>
      </c>
    </row>
    <row r="398" spans="1:15" ht="12.75" x14ac:dyDescent="0.2">
      <c r="A398" s="419">
        <v>2</v>
      </c>
      <c r="B398" s="420">
        <v>5</v>
      </c>
      <c r="C398" s="420">
        <v>1</v>
      </c>
      <c r="D398" s="420">
        <v>2</v>
      </c>
      <c r="E398" s="421"/>
      <c r="F398" s="9" t="s">
        <v>430</v>
      </c>
      <c r="G398" s="422">
        <f t="shared" ref="G398:O398" si="176">+G399</f>
        <v>0</v>
      </c>
      <c r="H398" s="422">
        <f t="shared" si="176"/>
        <v>0</v>
      </c>
      <c r="I398" s="422">
        <f t="shared" si="176"/>
        <v>0</v>
      </c>
      <c r="J398" s="422">
        <f t="shared" si="176"/>
        <v>0</v>
      </c>
      <c r="K398" s="422">
        <f t="shared" si="176"/>
        <v>0</v>
      </c>
      <c r="L398" s="422">
        <f t="shared" si="176"/>
        <v>0</v>
      </c>
      <c r="M398" s="422">
        <f t="shared" si="176"/>
        <v>0</v>
      </c>
      <c r="N398" s="422">
        <f t="shared" si="176"/>
        <v>0</v>
      </c>
      <c r="O398" s="423">
        <f t="shared" si="176"/>
        <v>0</v>
      </c>
    </row>
    <row r="399" spans="1:15" ht="12.75" x14ac:dyDescent="0.2">
      <c r="A399" s="424">
        <v>2</v>
      </c>
      <c r="B399" s="425">
        <v>5</v>
      </c>
      <c r="C399" s="425">
        <v>1</v>
      </c>
      <c r="D399" s="425">
        <v>2</v>
      </c>
      <c r="E399" s="426" t="s">
        <v>296</v>
      </c>
      <c r="F399" s="5" t="s">
        <v>430</v>
      </c>
      <c r="G399" s="422"/>
      <c r="H399" s="422"/>
      <c r="I399" s="422"/>
      <c r="J399" s="422"/>
      <c r="K399" s="422"/>
      <c r="L399" s="422"/>
      <c r="M399" s="422"/>
      <c r="N399" s="432">
        <f>SUBTOTAL(9,G399:M399)</f>
        <v>0</v>
      </c>
      <c r="O399" s="430">
        <f>IFERROR(N399/$N$18*100,"0.00")</f>
        <v>0</v>
      </c>
    </row>
    <row r="400" spans="1:15" ht="12.75" x14ac:dyDescent="0.2">
      <c r="A400" s="419">
        <v>2</v>
      </c>
      <c r="B400" s="420">
        <v>5</v>
      </c>
      <c r="C400" s="420">
        <v>1</v>
      </c>
      <c r="D400" s="420">
        <v>3</v>
      </c>
      <c r="E400" s="421"/>
      <c r="F400" s="9" t="s">
        <v>431</v>
      </c>
      <c r="G400" s="422">
        <f t="shared" ref="G400:O400" si="177">+G401</f>
        <v>0</v>
      </c>
      <c r="H400" s="422">
        <f t="shared" si="177"/>
        <v>0</v>
      </c>
      <c r="I400" s="422">
        <f t="shared" si="177"/>
        <v>0</v>
      </c>
      <c r="J400" s="422">
        <f t="shared" si="177"/>
        <v>0</v>
      </c>
      <c r="K400" s="422">
        <f t="shared" si="177"/>
        <v>0</v>
      </c>
      <c r="L400" s="422">
        <f t="shared" si="177"/>
        <v>0</v>
      </c>
      <c r="M400" s="422">
        <f t="shared" si="177"/>
        <v>0</v>
      </c>
      <c r="N400" s="422">
        <f t="shared" si="177"/>
        <v>0</v>
      </c>
      <c r="O400" s="423">
        <f t="shared" si="177"/>
        <v>0</v>
      </c>
    </row>
    <row r="401" spans="1:15" ht="12.75" x14ac:dyDescent="0.2">
      <c r="A401" s="424">
        <v>2</v>
      </c>
      <c r="B401" s="425">
        <v>5</v>
      </c>
      <c r="C401" s="425">
        <v>1</v>
      </c>
      <c r="D401" s="425">
        <v>3</v>
      </c>
      <c r="E401" s="426" t="s">
        <v>296</v>
      </c>
      <c r="F401" s="5" t="s">
        <v>431</v>
      </c>
      <c r="G401" s="422"/>
      <c r="H401" s="422"/>
      <c r="I401" s="422"/>
      <c r="J401" s="422"/>
      <c r="K401" s="422"/>
      <c r="L401" s="422"/>
      <c r="M401" s="422"/>
      <c r="N401" s="432">
        <f>SUBTOTAL(9,G401:M401)</f>
        <v>0</v>
      </c>
      <c r="O401" s="430">
        <f>IFERROR(N401/$N$18*100,"0.00")</f>
        <v>0</v>
      </c>
    </row>
    <row r="402" spans="1:15" ht="12.75" x14ac:dyDescent="0.2">
      <c r="A402" s="408">
        <v>2</v>
      </c>
      <c r="B402" s="409">
        <v>6</v>
      </c>
      <c r="C402" s="410"/>
      <c r="D402" s="410"/>
      <c r="E402" s="411"/>
      <c r="F402" s="11" t="s">
        <v>242</v>
      </c>
      <c r="G402" s="412">
        <f t="shared" ref="G402:N402" si="178">+G403+G414+G423+G432+G439+G454+G459+G478</f>
        <v>2941273</v>
      </c>
      <c r="H402" s="412">
        <f t="shared" si="178"/>
        <v>562431</v>
      </c>
      <c r="I402" s="412">
        <f t="shared" si="178"/>
        <v>30216987.899999999</v>
      </c>
      <c r="J402" s="412">
        <f t="shared" si="178"/>
        <v>3879978.07</v>
      </c>
      <c r="K402" s="412">
        <f t="shared" si="178"/>
        <v>0</v>
      </c>
      <c r="L402" s="412">
        <f t="shared" si="178"/>
        <v>1400834.24</v>
      </c>
      <c r="M402" s="412">
        <f t="shared" si="178"/>
        <v>5604292.3900000006</v>
      </c>
      <c r="N402" s="412">
        <f t="shared" si="178"/>
        <v>44605796.600000001</v>
      </c>
      <c r="O402" s="413">
        <f>+O403+O414+O423+O432+O439+O454+O459+O478</f>
        <v>5.4223179699970379</v>
      </c>
    </row>
    <row r="403" spans="1:15" ht="12.75" x14ac:dyDescent="0.2">
      <c r="A403" s="414">
        <v>2</v>
      </c>
      <c r="B403" s="415">
        <v>6</v>
      </c>
      <c r="C403" s="415">
        <v>1</v>
      </c>
      <c r="D403" s="415"/>
      <c r="E403" s="416"/>
      <c r="F403" s="10" t="s">
        <v>243</v>
      </c>
      <c r="G403" s="417">
        <f t="shared" ref="G403:N403" si="179">+G404+G406+G408+G410+G412</f>
        <v>1150000</v>
      </c>
      <c r="H403" s="417">
        <f t="shared" si="179"/>
        <v>45000</v>
      </c>
      <c r="I403" s="417">
        <f t="shared" si="179"/>
        <v>0</v>
      </c>
      <c r="J403" s="417">
        <f t="shared" si="179"/>
        <v>813670</v>
      </c>
      <c r="K403" s="417">
        <f t="shared" si="179"/>
        <v>0</v>
      </c>
      <c r="L403" s="417">
        <f t="shared" si="179"/>
        <v>706846.24</v>
      </c>
      <c r="M403" s="417">
        <f t="shared" si="179"/>
        <v>5090103.4000000004</v>
      </c>
      <c r="N403" s="417">
        <f t="shared" si="179"/>
        <v>7805619.6400000006</v>
      </c>
      <c r="O403" s="418">
        <f>+O404+O406+O408+O410+O412</f>
        <v>0.94885765678566125</v>
      </c>
    </row>
    <row r="404" spans="1:15" ht="12.75" x14ac:dyDescent="0.2">
      <c r="A404" s="419">
        <v>2</v>
      </c>
      <c r="B404" s="420">
        <v>6</v>
      </c>
      <c r="C404" s="420">
        <v>1</v>
      </c>
      <c r="D404" s="420">
        <v>1</v>
      </c>
      <c r="E404" s="421"/>
      <c r="F404" s="420" t="s">
        <v>244</v>
      </c>
      <c r="G404" s="422">
        <f t="shared" ref="G404:O404" si="180">+G405</f>
        <v>472000</v>
      </c>
      <c r="H404" s="422">
        <f t="shared" si="180"/>
        <v>45000</v>
      </c>
      <c r="I404" s="422">
        <f t="shared" si="180"/>
        <v>0</v>
      </c>
      <c r="J404" s="422">
        <f t="shared" si="180"/>
        <v>728670</v>
      </c>
      <c r="K404" s="422">
        <f t="shared" si="180"/>
        <v>0</v>
      </c>
      <c r="L404" s="422">
        <f t="shared" si="180"/>
        <v>412888</v>
      </c>
      <c r="M404" s="422">
        <f t="shared" si="180"/>
        <v>720595.2</v>
      </c>
      <c r="N404" s="422">
        <f t="shared" si="180"/>
        <v>2379153.2000000002</v>
      </c>
      <c r="O404" s="423">
        <f t="shared" si="180"/>
        <v>0.28921185435652458</v>
      </c>
    </row>
    <row r="405" spans="1:15" ht="12.75" x14ac:dyDescent="0.2">
      <c r="A405" s="424">
        <v>2</v>
      </c>
      <c r="B405" s="425">
        <v>6</v>
      </c>
      <c r="C405" s="425">
        <v>1</v>
      </c>
      <c r="D405" s="425">
        <v>1</v>
      </c>
      <c r="E405" s="426" t="s">
        <v>296</v>
      </c>
      <c r="F405" s="5" t="s">
        <v>244</v>
      </c>
      <c r="G405" s="432">
        <f>420000+52000</f>
        <v>472000</v>
      </c>
      <c r="H405" s="432">
        <v>45000</v>
      </c>
      <c r="I405" s="422"/>
      <c r="J405" s="432">
        <f>641570+87100</f>
        <v>728670</v>
      </c>
      <c r="K405" s="422"/>
      <c r="L405" s="432">
        <v>412888</v>
      </c>
      <c r="M405" s="432">
        <f>197750+522845.2</f>
        <v>720595.2</v>
      </c>
      <c r="N405" s="432">
        <f>SUBTOTAL(9,G405:M405)</f>
        <v>2379153.2000000002</v>
      </c>
      <c r="O405" s="430">
        <f>IFERROR(N405/$N$18*100,"0.00")</f>
        <v>0.28921185435652458</v>
      </c>
    </row>
    <row r="406" spans="1:15" ht="12.75" x14ac:dyDescent="0.2">
      <c r="A406" s="419">
        <v>2</v>
      </c>
      <c r="B406" s="420">
        <v>6</v>
      </c>
      <c r="C406" s="420">
        <v>1</v>
      </c>
      <c r="D406" s="420">
        <v>2</v>
      </c>
      <c r="E406" s="421"/>
      <c r="F406" s="420" t="s">
        <v>432</v>
      </c>
      <c r="G406" s="422">
        <f t="shared" ref="G406:O406" si="181">+G407</f>
        <v>0</v>
      </c>
      <c r="H406" s="422">
        <f t="shared" si="181"/>
        <v>0</v>
      </c>
      <c r="I406" s="422">
        <f t="shared" si="181"/>
        <v>0</v>
      </c>
      <c r="J406" s="422">
        <f t="shared" si="181"/>
        <v>0</v>
      </c>
      <c r="K406" s="422">
        <f t="shared" si="181"/>
        <v>0</v>
      </c>
      <c r="L406" s="422">
        <f t="shared" si="181"/>
        <v>0</v>
      </c>
      <c r="M406" s="422">
        <f t="shared" si="181"/>
        <v>0</v>
      </c>
      <c r="N406" s="422">
        <f t="shared" si="181"/>
        <v>0</v>
      </c>
      <c r="O406" s="423">
        <f t="shared" si="181"/>
        <v>0</v>
      </c>
    </row>
    <row r="407" spans="1:15" ht="12.75" x14ac:dyDescent="0.2">
      <c r="A407" s="447">
        <v>2</v>
      </c>
      <c r="B407" s="425">
        <v>6</v>
      </c>
      <c r="C407" s="425">
        <v>1</v>
      </c>
      <c r="D407" s="425">
        <v>2</v>
      </c>
      <c r="E407" s="426" t="s">
        <v>296</v>
      </c>
      <c r="F407" s="5" t="s">
        <v>432</v>
      </c>
      <c r="G407" s="422"/>
      <c r="H407" s="422"/>
      <c r="I407" s="422"/>
      <c r="J407" s="422"/>
      <c r="K407" s="422"/>
      <c r="L407" s="422"/>
      <c r="M407" s="422"/>
      <c r="N407" s="432">
        <f>SUBTOTAL(9,G407:M407)</f>
        <v>0</v>
      </c>
      <c r="O407" s="430">
        <f>IFERROR(N407/$N$18*100,"0.00")</f>
        <v>0</v>
      </c>
    </row>
    <row r="408" spans="1:15" ht="12.75" x14ac:dyDescent="0.2">
      <c r="A408" s="419">
        <v>2</v>
      </c>
      <c r="B408" s="420">
        <v>6</v>
      </c>
      <c r="C408" s="420">
        <v>1</v>
      </c>
      <c r="D408" s="420">
        <v>3</v>
      </c>
      <c r="E408" s="421"/>
      <c r="F408" s="9" t="s">
        <v>433</v>
      </c>
      <c r="G408" s="422">
        <f t="shared" ref="G408:O408" si="182">+G409</f>
        <v>30000</v>
      </c>
      <c r="H408" s="422">
        <f t="shared" si="182"/>
        <v>0</v>
      </c>
      <c r="I408" s="422">
        <f t="shared" si="182"/>
        <v>0</v>
      </c>
      <c r="J408" s="422">
        <f t="shared" si="182"/>
        <v>0</v>
      </c>
      <c r="K408" s="422">
        <f t="shared" si="182"/>
        <v>0</v>
      </c>
      <c r="L408" s="422">
        <f t="shared" si="182"/>
        <v>33458.239999999998</v>
      </c>
      <c r="M408" s="422">
        <f t="shared" si="182"/>
        <v>3041291.2</v>
      </c>
      <c r="N408" s="422">
        <f t="shared" si="182"/>
        <v>3104749.4400000004</v>
      </c>
      <c r="O408" s="423">
        <f t="shared" si="182"/>
        <v>0.37741594061903255</v>
      </c>
    </row>
    <row r="409" spans="1:15" ht="12.75" x14ac:dyDescent="0.2">
      <c r="A409" s="424">
        <v>2</v>
      </c>
      <c r="B409" s="425">
        <v>6</v>
      </c>
      <c r="C409" s="425">
        <v>1</v>
      </c>
      <c r="D409" s="425">
        <v>3</v>
      </c>
      <c r="E409" s="426" t="s">
        <v>296</v>
      </c>
      <c r="F409" s="5" t="s">
        <v>433</v>
      </c>
      <c r="G409" s="432">
        <v>30000</v>
      </c>
      <c r="H409" s="422"/>
      <c r="I409" s="422"/>
      <c r="J409" s="422"/>
      <c r="K409" s="422"/>
      <c r="L409" s="432">
        <f>33458.24</f>
        <v>33458.239999999998</v>
      </c>
      <c r="M409" s="432">
        <v>3041291.2</v>
      </c>
      <c r="N409" s="432">
        <f>SUBTOTAL(9,G409:M409)</f>
        <v>3104749.4400000004</v>
      </c>
      <c r="O409" s="430">
        <f>IFERROR(N409/$N$18*100,"0.00")</f>
        <v>0.37741594061903255</v>
      </c>
    </row>
    <row r="410" spans="1:15" ht="12.75" x14ac:dyDescent="0.2">
      <c r="A410" s="419">
        <v>2</v>
      </c>
      <c r="B410" s="420">
        <v>6</v>
      </c>
      <c r="C410" s="420">
        <v>1</v>
      </c>
      <c r="D410" s="420">
        <v>4</v>
      </c>
      <c r="E410" s="421"/>
      <c r="F410" s="420" t="s">
        <v>434</v>
      </c>
      <c r="G410" s="422">
        <f t="shared" ref="G410:O410" si="183">+G411</f>
        <v>648000</v>
      </c>
      <c r="H410" s="422">
        <f t="shared" si="183"/>
        <v>0</v>
      </c>
      <c r="I410" s="422">
        <f t="shared" si="183"/>
        <v>0</v>
      </c>
      <c r="J410" s="422">
        <f t="shared" si="183"/>
        <v>85000</v>
      </c>
      <c r="K410" s="422">
        <f t="shared" si="183"/>
        <v>0</v>
      </c>
      <c r="L410" s="422">
        <f t="shared" si="183"/>
        <v>260500</v>
      </c>
      <c r="M410" s="422">
        <f t="shared" si="183"/>
        <v>0</v>
      </c>
      <c r="N410" s="422">
        <f t="shared" si="183"/>
        <v>993500</v>
      </c>
      <c r="O410" s="423">
        <f t="shared" si="183"/>
        <v>0.12077069156505228</v>
      </c>
    </row>
    <row r="411" spans="1:15" ht="12.75" x14ac:dyDescent="0.2">
      <c r="A411" s="424">
        <v>2</v>
      </c>
      <c r="B411" s="425">
        <v>6</v>
      </c>
      <c r="C411" s="425">
        <v>1</v>
      </c>
      <c r="D411" s="425">
        <v>4</v>
      </c>
      <c r="E411" s="426" t="s">
        <v>296</v>
      </c>
      <c r="F411" s="5" t="s">
        <v>434</v>
      </c>
      <c r="G411" s="432">
        <v>648000</v>
      </c>
      <c r="H411" s="422"/>
      <c r="I411" s="422"/>
      <c r="J411" s="432">
        <f>75000+10000</f>
        <v>85000</v>
      </c>
      <c r="K411" s="422"/>
      <c r="L411" s="432">
        <f>218500+42000</f>
        <v>260500</v>
      </c>
      <c r="M411" s="422"/>
      <c r="N411" s="432">
        <f>SUBTOTAL(9,G411:M411)</f>
        <v>993500</v>
      </c>
      <c r="O411" s="430">
        <f>IFERROR(N411/$N$18*100,"0.00")</f>
        <v>0.12077069156505228</v>
      </c>
    </row>
    <row r="412" spans="1:15" ht="12.75" x14ac:dyDescent="0.2">
      <c r="A412" s="419">
        <v>2</v>
      </c>
      <c r="B412" s="420">
        <v>6</v>
      </c>
      <c r="C412" s="420">
        <v>1</v>
      </c>
      <c r="D412" s="420">
        <v>9</v>
      </c>
      <c r="E412" s="421"/>
      <c r="F412" s="420" t="s">
        <v>245</v>
      </c>
      <c r="G412" s="422">
        <f t="shared" ref="G412:O412" si="184">+G413</f>
        <v>0</v>
      </c>
      <c r="H412" s="422">
        <f t="shared" si="184"/>
        <v>0</v>
      </c>
      <c r="I412" s="422">
        <f t="shared" si="184"/>
        <v>0</v>
      </c>
      <c r="J412" s="422">
        <f t="shared" si="184"/>
        <v>0</v>
      </c>
      <c r="K412" s="422">
        <f t="shared" si="184"/>
        <v>0</v>
      </c>
      <c r="L412" s="422">
        <f t="shared" si="184"/>
        <v>0</v>
      </c>
      <c r="M412" s="422">
        <f t="shared" si="184"/>
        <v>1328217</v>
      </c>
      <c r="N412" s="422">
        <f t="shared" si="184"/>
        <v>1328217</v>
      </c>
      <c r="O412" s="423">
        <f t="shared" si="184"/>
        <v>0.16145917024505188</v>
      </c>
    </row>
    <row r="413" spans="1:15" ht="12.75" x14ac:dyDescent="0.2">
      <c r="A413" s="424">
        <v>2</v>
      </c>
      <c r="B413" s="425">
        <v>6</v>
      </c>
      <c r="C413" s="425">
        <v>1</v>
      </c>
      <c r="D413" s="425">
        <v>9</v>
      </c>
      <c r="E413" s="426" t="s">
        <v>296</v>
      </c>
      <c r="F413" s="5" t="s">
        <v>245</v>
      </c>
      <c r="G413" s="422"/>
      <c r="H413" s="422"/>
      <c r="I413" s="422"/>
      <c r="J413" s="422"/>
      <c r="K413" s="422"/>
      <c r="L413" s="422"/>
      <c r="M413" s="468">
        <f>24780+1303437</f>
        <v>1328217</v>
      </c>
      <c r="N413" s="432">
        <f>SUBTOTAL(9,G413:M413)</f>
        <v>1328217</v>
      </c>
      <c r="O413" s="430">
        <f>IFERROR(N413/$N$18*100,"0.00")</f>
        <v>0.16145917024505188</v>
      </c>
    </row>
    <row r="414" spans="1:15" ht="12.75" x14ac:dyDescent="0.2">
      <c r="A414" s="414">
        <v>2</v>
      </c>
      <c r="B414" s="415">
        <v>6</v>
      </c>
      <c r="C414" s="415">
        <v>2</v>
      </c>
      <c r="D414" s="415"/>
      <c r="E414" s="416"/>
      <c r="F414" s="10" t="s">
        <v>246</v>
      </c>
      <c r="G414" s="417">
        <f t="shared" ref="G414:N414" si="185">+G415+G417+G419+G421</f>
        <v>0</v>
      </c>
      <c r="H414" s="417">
        <f t="shared" si="185"/>
        <v>0</v>
      </c>
      <c r="I414" s="417">
        <f t="shared" si="185"/>
        <v>0</v>
      </c>
      <c r="J414" s="417">
        <f t="shared" si="185"/>
        <v>86900</v>
      </c>
      <c r="K414" s="417">
        <f t="shared" si="185"/>
        <v>0</v>
      </c>
      <c r="L414" s="417">
        <f t="shared" si="185"/>
        <v>0</v>
      </c>
      <c r="M414" s="417">
        <f t="shared" si="185"/>
        <v>0</v>
      </c>
      <c r="N414" s="417">
        <f t="shared" si="185"/>
        <v>86900</v>
      </c>
      <c r="O414" s="418">
        <f>+O415+O417+O419+O421</f>
        <v>1.0563636735785651E-2</v>
      </c>
    </row>
    <row r="415" spans="1:15" ht="12.75" x14ac:dyDescent="0.2">
      <c r="A415" s="419">
        <v>2</v>
      </c>
      <c r="B415" s="420">
        <v>6</v>
      </c>
      <c r="C415" s="420">
        <v>2</v>
      </c>
      <c r="D415" s="420">
        <v>1</v>
      </c>
      <c r="E415" s="421"/>
      <c r="F415" s="420" t="s">
        <v>435</v>
      </c>
      <c r="G415" s="422">
        <f t="shared" ref="G415:O415" si="186">+G416</f>
        <v>0</v>
      </c>
      <c r="H415" s="422">
        <f t="shared" si="186"/>
        <v>0</v>
      </c>
      <c r="I415" s="422">
        <f t="shared" si="186"/>
        <v>0</v>
      </c>
      <c r="J415" s="422">
        <f t="shared" si="186"/>
        <v>86900</v>
      </c>
      <c r="K415" s="422">
        <f t="shared" si="186"/>
        <v>0</v>
      </c>
      <c r="L415" s="422">
        <f t="shared" si="186"/>
        <v>0</v>
      </c>
      <c r="M415" s="422">
        <f t="shared" si="186"/>
        <v>0</v>
      </c>
      <c r="N415" s="422">
        <f t="shared" si="186"/>
        <v>86900</v>
      </c>
      <c r="O415" s="423">
        <f t="shared" si="186"/>
        <v>1.0563636735785651E-2</v>
      </c>
    </row>
    <row r="416" spans="1:15" ht="12.75" x14ac:dyDescent="0.2">
      <c r="A416" s="446">
        <v>2</v>
      </c>
      <c r="B416" s="425">
        <v>6</v>
      </c>
      <c r="C416" s="425">
        <v>2</v>
      </c>
      <c r="D416" s="425">
        <v>1</v>
      </c>
      <c r="E416" s="426" t="s">
        <v>296</v>
      </c>
      <c r="F416" s="5" t="s">
        <v>435</v>
      </c>
      <c r="G416" s="422"/>
      <c r="H416" s="422"/>
      <c r="I416" s="422"/>
      <c r="J416" s="432">
        <f>56900+30000</f>
        <v>86900</v>
      </c>
      <c r="K416" s="422"/>
      <c r="L416" s="422"/>
      <c r="M416" s="422"/>
      <c r="N416" s="432">
        <f>SUBTOTAL(9,G416:M416)</f>
        <v>86900</v>
      </c>
      <c r="O416" s="430">
        <f>IFERROR(N416/$N$18*100,"0.00")</f>
        <v>1.0563636735785651E-2</v>
      </c>
    </row>
    <row r="417" spans="1:15" ht="12.75" x14ac:dyDescent="0.2">
      <c r="A417" s="453">
        <v>2</v>
      </c>
      <c r="B417" s="420">
        <v>6</v>
      </c>
      <c r="C417" s="420">
        <v>2</v>
      </c>
      <c r="D417" s="420">
        <v>2</v>
      </c>
      <c r="E417" s="421"/>
      <c r="F417" s="9" t="s">
        <v>247</v>
      </c>
      <c r="G417" s="422">
        <f t="shared" ref="G417:O417" si="187">+G418</f>
        <v>0</v>
      </c>
      <c r="H417" s="422">
        <f t="shared" si="187"/>
        <v>0</v>
      </c>
      <c r="I417" s="422">
        <f t="shared" si="187"/>
        <v>0</v>
      </c>
      <c r="J417" s="422">
        <f t="shared" si="187"/>
        <v>0</v>
      </c>
      <c r="K417" s="422">
        <f t="shared" si="187"/>
        <v>0</v>
      </c>
      <c r="L417" s="422">
        <f t="shared" si="187"/>
        <v>0</v>
      </c>
      <c r="M417" s="422">
        <f t="shared" si="187"/>
        <v>0</v>
      </c>
      <c r="N417" s="422">
        <f t="shared" si="187"/>
        <v>0</v>
      </c>
      <c r="O417" s="423">
        <f t="shared" si="187"/>
        <v>0</v>
      </c>
    </row>
    <row r="418" spans="1:15" ht="12.75" x14ac:dyDescent="0.2">
      <c r="A418" s="446">
        <v>2</v>
      </c>
      <c r="B418" s="425">
        <v>6</v>
      </c>
      <c r="C418" s="425">
        <v>2</v>
      </c>
      <c r="D418" s="425">
        <v>2</v>
      </c>
      <c r="E418" s="426" t="s">
        <v>296</v>
      </c>
      <c r="F418" s="5" t="s">
        <v>247</v>
      </c>
      <c r="G418" s="422"/>
      <c r="H418" s="422"/>
      <c r="I418" s="422"/>
      <c r="J418" s="422"/>
      <c r="K418" s="422"/>
      <c r="L418" s="422"/>
      <c r="M418" s="422"/>
      <c r="N418" s="432">
        <f>SUBTOTAL(9,G418:M418)</f>
        <v>0</v>
      </c>
      <c r="O418" s="430">
        <f>IFERROR(N418/$N$18*100,"0.00")</f>
        <v>0</v>
      </c>
    </row>
    <row r="419" spans="1:15" ht="12.75" x14ac:dyDescent="0.2">
      <c r="A419" s="419">
        <v>2</v>
      </c>
      <c r="B419" s="420">
        <v>6</v>
      </c>
      <c r="C419" s="420">
        <v>2</v>
      </c>
      <c r="D419" s="420">
        <v>3</v>
      </c>
      <c r="E419" s="421"/>
      <c r="F419" s="420" t="s">
        <v>248</v>
      </c>
      <c r="G419" s="422">
        <f t="shared" ref="G419:O419" si="188">+G420</f>
        <v>0</v>
      </c>
      <c r="H419" s="422">
        <f t="shared" si="188"/>
        <v>0</v>
      </c>
      <c r="I419" s="422">
        <f t="shared" si="188"/>
        <v>0</v>
      </c>
      <c r="J419" s="422">
        <f t="shared" si="188"/>
        <v>0</v>
      </c>
      <c r="K419" s="422">
        <f t="shared" si="188"/>
        <v>0</v>
      </c>
      <c r="L419" s="422">
        <f t="shared" si="188"/>
        <v>0</v>
      </c>
      <c r="M419" s="422">
        <f t="shared" si="188"/>
        <v>0</v>
      </c>
      <c r="N419" s="422">
        <f t="shared" si="188"/>
        <v>0</v>
      </c>
      <c r="O419" s="423">
        <f t="shared" si="188"/>
        <v>0</v>
      </c>
    </row>
    <row r="420" spans="1:15" ht="12.75" x14ac:dyDescent="0.2">
      <c r="A420" s="446">
        <v>2</v>
      </c>
      <c r="B420" s="425">
        <v>6</v>
      </c>
      <c r="C420" s="425">
        <v>2</v>
      </c>
      <c r="D420" s="425">
        <v>3</v>
      </c>
      <c r="E420" s="426" t="s">
        <v>296</v>
      </c>
      <c r="F420" s="5" t="s">
        <v>248</v>
      </c>
      <c r="G420" s="422"/>
      <c r="H420" s="422"/>
      <c r="I420" s="422"/>
      <c r="J420" s="422"/>
      <c r="K420" s="422"/>
      <c r="L420" s="422"/>
      <c r="M420" s="422"/>
      <c r="N420" s="432">
        <f>SUBTOTAL(9,G420:M420)</f>
        <v>0</v>
      </c>
      <c r="O420" s="430">
        <f>IFERROR(N420/$N$18*100,"0.00")</f>
        <v>0</v>
      </c>
    </row>
    <row r="421" spans="1:15" ht="12.75" x14ac:dyDescent="0.2">
      <c r="A421" s="419">
        <v>2</v>
      </c>
      <c r="B421" s="420">
        <v>6</v>
      </c>
      <c r="C421" s="420">
        <v>2</v>
      </c>
      <c r="D421" s="420">
        <v>4</v>
      </c>
      <c r="E421" s="421"/>
      <c r="F421" s="420" t="s">
        <v>249</v>
      </c>
      <c r="G421" s="422">
        <f t="shared" ref="G421:O421" si="189">+G422</f>
        <v>0</v>
      </c>
      <c r="H421" s="422">
        <f t="shared" si="189"/>
        <v>0</v>
      </c>
      <c r="I421" s="422">
        <f t="shared" si="189"/>
        <v>0</v>
      </c>
      <c r="J421" s="422">
        <f t="shared" si="189"/>
        <v>0</v>
      </c>
      <c r="K421" s="422">
        <f t="shared" si="189"/>
        <v>0</v>
      </c>
      <c r="L421" s="422">
        <f t="shared" si="189"/>
        <v>0</v>
      </c>
      <c r="M421" s="422">
        <f t="shared" si="189"/>
        <v>0</v>
      </c>
      <c r="N421" s="422">
        <f t="shared" si="189"/>
        <v>0</v>
      </c>
      <c r="O421" s="423">
        <f t="shared" si="189"/>
        <v>0</v>
      </c>
    </row>
    <row r="422" spans="1:15" ht="12.75" x14ac:dyDescent="0.2">
      <c r="A422" s="446">
        <v>2</v>
      </c>
      <c r="B422" s="425">
        <v>6</v>
      </c>
      <c r="C422" s="425">
        <v>2</v>
      </c>
      <c r="D422" s="425">
        <v>4</v>
      </c>
      <c r="E422" s="426" t="s">
        <v>296</v>
      </c>
      <c r="F422" s="5" t="s">
        <v>249</v>
      </c>
      <c r="G422" s="422"/>
      <c r="H422" s="422"/>
      <c r="I422" s="422"/>
      <c r="J422" s="422"/>
      <c r="K422" s="422"/>
      <c r="L422" s="422"/>
      <c r="M422" s="422"/>
      <c r="N422" s="432">
        <f>SUBTOTAL(9,G422:M422)</f>
        <v>0</v>
      </c>
      <c r="O422" s="430">
        <f>IFERROR(N422/$N$18*100,"0.00")</f>
        <v>0</v>
      </c>
    </row>
    <row r="423" spans="1:15" ht="12.75" x14ac:dyDescent="0.2">
      <c r="A423" s="414">
        <v>2</v>
      </c>
      <c r="B423" s="415">
        <v>6</v>
      </c>
      <c r="C423" s="415">
        <v>3</v>
      </c>
      <c r="D423" s="415"/>
      <c r="E423" s="416"/>
      <c r="F423" s="10" t="s">
        <v>250</v>
      </c>
      <c r="G423" s="417">
        <f t="shared" ref="G423:N423" si="190">+G424+G426+G428+G430</f>
        <v>1791273</v>
      </c>
      <c r="H423" s="417">
        <f t="shared" si="190"/>
        <v>517431</v>
      </c>
      <c r="I423" s="417">
        <f t="shared" si="190"/>
        <v>30216987.899999999</v>
      </c>
      <c r="J423" s="417">
        <f t="shared" si="190"/>
        <v>2979408.07</v>
      </c>
      <c r="K423" s="417">
        <f t="shared" si="190"/>
        <v>0</v>
      </c>
      <c r="L423" s="417">
        <f t="shared" si="190"/>
        <v>693988</v>
      </c>
      <c r="M423" s="417">
        <f t="shared" si="190"/>
        <v>0</v>
      </c>
      <c r="N423" s="417">
        <f t="shared" si="190"/>
        <v>36199087.969999999</v>
      </c>
      <c r="O423" s="418">
        <f>+O424+O426+O428+O430</f>
        <v>4.4003914324721327</v>
      </c>
    </row>
    <row r="424" spans="1:15" ht="12.75" x14ac:dyDescent="0.2">
      <c r="A424" s="453">
        <v>2</v>
      </c>
      <c r="B424" s="420">
        <v>6</v>
      </c>
      <c r="C424" s="420">
        <v>3</v>
      </c>
      <c r="D424" s="420">
        <v>1</v>
      </c>
      <c r="E424" s="421"/>
      <c r="F424" s="9" t="s">
        <v>251</v>
      </c>
      <c r="G424" s="422">
        <f t="shared" ref="G424:O424" si="191">+G425</f>
        <v>1764440</v>
      </c>
      <c r="H424" s="422">
        <f t="shared" si="191"/>
        <v>429431</v>
      </c>
      <c r="I424" s="422">
        <f>+I425</f>
        <v>30216987.899999999</v>
      </c>
      <c r="J424" s="422">
        <f t="shared" si="191"/>
        <v>2900136.9</v>
      </c>
      <c r="K424" s="422">
        <f t="shared" si="191"/>
        <v>0</v>
      </c>
      <c r="L424" s="422">
        <f t="shared" si="191"/>
        <v>692988</v>
      </c>
      <c r="M424" s="422">
        <f t="shared" si="191"/>
        <v>0</v>
      </c>
      <c r="N424" s="422">
        <f t="shared" si="191"/>
        <v>36003983.799999997</v>
      </c>
      <c r="O424" s="423">
        <f t="shared" si="191"/>
        <v>4.3766744062636525</v>
      </c>
    </row>
    <row r="425" spans="1:15" ht="12.75" x14ac:dyDescent="0.2">
      <c r="A425" s="424">
        <v>2</v>
      </c>
      <c r="B425" s="425">
        <v>6</v>
      </c>
      <c r="C425" s="425">
        <v>3</v>
      </c>
      <c r="D425" s="425">
        <v>1</v>
      </c>
      <c r="E425" s="426" t="s">
        <v>296</v>
      </c>
      <c r="F425" s="425" t="s">
        <v>251</v>
      </c>
      <c r="G425" s="468">
        <f>1201440+563000</f>
        <v>1764440</v>
      </c>
      <c r="H425" s="468">
        <v>429431</v>
      </c>
      <c r="I425" s="468">
        <v>30216987.899999999</v>
      </c>
      <c r="J425" s="469">
        <f>1977415.9+525000+397721</f>
        <v>2900136.9</v>
      </c>
      <c r="K425" s="484"/>
      <c r="L425" s="468">
        <f>435388+257600</f>
        <v>692988</v>
      </c>
      <c r="M425" s="484"/>
      <c r="N425" s="432">
        <f>SUBTOTAL(9,G425:M425)</f>
        <v>36003983.799999997</v>
      </c>
      <c r="O425" s="430">
        <f>IFERROR(N425/$N$18*100,"0.00")</f>
        <v>4.3766744062636525</v>
      </c>
    </row>
    <row r="426" spans="1:15" ht="12.75" x14ac:dyDescent="0.2">
      <c r="A426" s="419">
        <v>2</v>
      </c>
      <c r="B426" s="420">
        <v>6</v>
      </c>
      <c r="C426" s="420">
        <v>3</v>
      </c>
      <c r="D426" s="420">
        <v>2</v>
      </c>
      <c r="E426" s="421"/>
      <c r="F426" s="420" t="s">
        <v>252</v>
      </c>
      <c r="G426" s="422">
        <f t="shared" ref="G426:O426" si="192">+G427</f>
        <v>26833</v>
      </c>
      <c r="H426" s="422">
        <f t="shared" si="192"/>
        <v>88000</v>
      </c>
      <c r="I426" s="422">
        <f t="shared" si="192"/>
        <v>0</v>
      </c>
      <c r="J426" s="422">
        <f t="shared" si="192"/>
        <v>79271.17</v>
      </c>
      <c r="K426" s="422">
        <f t="shared" si="192"/>
        <v>0</v>
      </c>
      <c r="L426" s="422">
        <f t="shared" si="192"/>
        <v>1000</v>
      </c>
      <c r="M426" s="422">
        <f t="shared" si="192"/>
        <v>0</v>
      </c>
      <c r="N426" s="422">
        <f t="shared" si="192"/>
        <v>195104.16999999998</v>
      </c>
      <c r="O426" s="423">
        <f t="shared" si="192"/>
        <v>2.3717026208480652E-2</v>
      </c>
    </row>
    <row r="427" spans="1:15" ht="12.75" x14ac:dyDescent="0.2">
      <c r="A427" s="446">
        <v>2</v>
      </c>
      <c r="B427" s="425">
        <v>6</v>
      </c>
      <c r="C427" s="425">
        <v>3</v>
      </c>
      <c r="D427" s="425">
        <v>2</v>
      </c>
      <c r="E427" s="426" t="s">
        <v>296</v>
      </c>
      <c r="F427" s="5" t="s">
        <v>252</v>
      </c>
      <c r="G427" s="432">
        <f>22833+4000</f>
        <v>26833</v>
      </c>
      <c r="H427" s="432">
        <v>88000</v>
      </c>
      <c r="I427" s="422"/>
      <c r="J427" s="432">
        <f>6955.2+72315.97</f>
        <v>79271.17</v>
      </c>
      <c r="K427" s="422"/>
      <c r="L427" s="432">
        <v>1000</v>
      </c>
      <c r="M427" s="422"/>
      <c r="N427" s="432">
        <f>SUBTOTAL(9,G427:M427)</f>
        <v>195104.16999999998</v>
      </c>
      <c r="O427" s="430">
        <f>IFERROR(N427/$N$18*100,"0.00")</f>
        <v>2.3717026208480652E-2</v>
      </c>
    </row>
    <row r="428" spans="1:15" ht="12.75" x14ac:dyDescent="0.2">
      <c r="A428" s="419">
        <v>2</v>
      </c>
      <c r="B428" s="420">
        <v>6</v>
      </c>
      <c r="C428" s="420">
        <v>3</v>
      </c>
      <c r="D428" s="420">
        <v>3</v>
      </c>
      <c r="E428" s="421"/>
      <c r="F428" s="420" t="s">
        <v>253</v>
      </c>
      <c r="G428" s="422">
        <f t="shared" ref="G428:O428" si="193">+G429</f>
        <v>0</v>
      </c>
      <c r="H428" s="422">
        <f t="shared" si="193"/>
        <v>0</v>
      </c>
      <c r="I428" s="422">
        <f t="shared" si="193"/>
        <v>0</v>
      </c>
      <c r="J428" s="422">
        <f t="shared" si="193"/>
        <v>0</v>
      </c>
      <c r="K428" s="422">
        <f t="shared" si="193"/>
        <v>0</v>
      </c>
      <c r="L428" s="422">
        <f t="shared" si="193"/>
        <v>0</v>
      </c>
      <c r="M428" s="422">
        <f t="shared" si="193"/>
        <v>0</v>
      </c>
      <c r="N428" s="422">
        <f t="shared" si="193"/>
        <v>0</v>
      </c>
      <c r="O428" s="423">
        <f t="shared" si="193"/>
        <v>0</v>
      </c>
    </row>
    <row r="429" spans="1:15" ht="12.75" x14ac:dyDescent="0.2">
      <c r="A429" s="446">
        <v>2</v>
      </c>
      <c r="B429" s="425">
        <v>6</v>
      </c>
      <c r="C429" s="425">
        <v>3</v>
      </c>
      <c r="D429" s="425">
        <v>3</v>
      </c>
      <c r="E429" s="426" t="s">
        <v>296</v>
      </c>
      <c r="F429" s="5" t="s">
        <v>253</v>
      </c>
      <c r="G429" s="422"/>
      <c r="H429" s="422"/>
      <c r="I429" s="422"/>
      <c r="J429" s="422"/>
      <c r="K429" s="422"/>
      <c r="L429" s="422"/>
      <c r="M429" s="422"/>
      <c r="N429" s="432">
        <f>SUBTOTAL(9,G429:M429)</f>
        <v>0</v>
      </c>
      <c r="O429" s="430">
        <f>IFERROR(N429/$N$18*100,"0.00")</f>
        <v>0</v>
      </c>
    </row>
    <row r="430" spans="1:15" ht="12.75" x14ac:dyDescent="0.2">
      <c r="A430" s="419">
        <v>2</v>
      </c>
      <c r="B430" s="420">
        <v>6</v>
      </c>
      <c r="C430" s="420">
        <v>3</v>
      </c>
      <c r="D430" s="420">
        <v>4</v>
      </c>
      <c r="E430" s="421"/>
      <c r="F430" s="420" t="s">
        <v>254</v>
      </c>
      <c r="G430" s="422">
        <f t="shared" ref="G430:O430" si="194">+G431</f>
        <v>0</v>
      </c>
      <c r="H430" s="422">
        <f t="shared" si="194"/>
        <v>0</v>
      </c>
      <c r="I430" s="422">
        <f t="shared" si="194"/>
        <v>0</v>
      </c>
      <c r="J430" s="422">
        <f t="shared" si="194"/>
        <v>0</v>
      </c>
      <c r="K430" s="422">
        <f t="shared" si="194"/>
        <v>0</v>
      </c>
      <c r="L430" s="422">
        <f t="shared" si="194"/>
        <v>0</v>
      </c>
      <c r="M430" s="422">
        <f t="shared" si="194"/>
        <v>0</v>
      </c>
      <c r="N430" s="422">
        <f t="shared" si="194"/>
        <v>0</v>
      </c>
      <c r="O430" s="423">
        <f t="shared" si="194"/>
        <v>0</v>
      </c>
    </row>
    <row r="431" spans="1:15" ht="12.75" x14ac:dyDescent="0.2">
      <c r="A431" s="446">
        <v>2</v>
      </c>
      <c r="B431" s="425">
        <v>6</v>
      </c>
      <c r="C431" s="425">
        <v>3</v>
      </c>
      <c r="D431" s="425">
        <v>4</v>
      </c>
      <c r="E431" s="426" t="s">
        <v>296</v>
      </c>
      <c r="F431" s="5" t="s">
        <v>254</v>
      </c>
      <c r="G431" s="422"/>
      <c r="H431" s="422"/>
      <c r="I431" s="422"/>
      <c r="J431" s="422"/>
      <c r="K431" s="422"/>
      <c r="L431" s="422"/>
      <c r="M431" s="422"/>
      <c r="N431" s="432">
        <f>SUBTOTAL(9,G431:M431)</f>
        <v>0</v>
      </c>
      <c r="O431" s="430">
        <f>IFERROR(N431/$N$18*100,"0.00")</f>
        <v>0</v>
      </c>
    </row>
    <row r="432" spans="1:15" ht="12.75" x14ac:dyDescent="0.2">
      <c r="A432" s="414">
        <v>2</v>
      </c>
      <c r="B432" s="415">
        <v>6</v>
      </c>
      <c r="C432" s="415">
        <v>4</v>
      </c>
      <c r="D432" s="415"/>
      <c r="E432" s="416"/>
      <c r="F432" s="10" t="s">
        <v>255</v>
      </c>
      <c r="G432" s="417">
        <f t="shared" ref="G432:N432" si="195">+G433+G435+G437</f>
        <v>0</v>
      </c>
      <c r="H432" s="417">
        <f t="shared" si="195"/>
        <v>0</v>
      </c>
      <c r="I432" s="417">
        <f t="shared" si="195"/>
        <v>0</v>
      </c>
      <c r="J432" s="417">
        <f t="shared" si="195"/>
        <v>0</v>
      </c>
      <c r="K432" s="417">
        <f t="shared" si="195"/>
        <v>0</v>
      </c>
      <c r="L432" s="417">
        <f t="shared" si="195"/>
        <v>0</v>
      </c>
      <c r="M432" s="417">
        <f t="shared" si="195"/>
        <v>90000</v>
      </c>
      <c r="N432" s="417">
        <f t="shared" si="195"/>
        <v>90000</v>
      </c>
      <c r="O432" s="418">
        <f>+O433+O435+O437</f>
        <v>1.0940475330502976E-2</v>
      </c>
    </row>
    <row r="433" spans="1:15" ht="12.75" x14ac:dyDescent="0.2">
      <c r="A433" s="419">
        <v>2</v>
      </c>
      <c r="B433" s="420">
        <v>6</v>
      </c>
      <c r="C433" s="420">
        <v>4</v>
      </c>
      <c r="D433" s="420">
        <v>1</v>
      </c>
      <c r="E433" s="421"/>
      <c r="F433" s="420" t="s">
        <v>256</v>
      </c>
      <c r="G433" s="422">
        <f t="shared" ref="G433:O433" si="196">+G434</f>
        <v>0</v>
      </c>
      <c r="H433" s="422">
        <f t="shared" si="196"/>
        <v>0</v>
      </c>
      <c r="I433" s="422">
        <f t="shared" si="196"/>
        <v>0</v>
      </c>
      <c r="J433" s="422">
        <f t="shared" si="196"/>
        <v>0</v>
      </c>
      <c r="K433" s="422">
        <f t="shared" si="196"/>
        <v>0</v>
      </c>
      <c r="L433" s="422">
        <f t="shared" si="196"/>
        <v>0</v>
      </c>
      <c r="M433" s="422">
        <f t="shared" si="196"/>
        <v>0</v>
      </c>
      <c r="N433" s="422">
        <f t="shared" si="196"/>
        <v>0</v>
      </c>
      <c r="O433" s="423">
        <f t="shared" si="196"/>
        <v>0</v>
      </c>
    </row>
    <row r="434" spans="1:15" ht="12.75" x14ac:dyDescent="0.2">
      <c r="A434" s="446">
        <v>2</v>
      </c>
      <c r="B434" s="425">
        <v>6</v>
      </c>
      <c r="C434" s="425">
        <v>4</v>
      </c>
      <c r="D434" s="425">
        <v>1</v>
      </c>
      <c r="E434" s="426" t="s">
        <v>296</v>
      </c>
      <c r="F434" s="5" t="s">
        <v>256</v>
      </c>
      <c r="G434" s="422"/>
      <c r="H434" s="422"/>
      <c r="I434" s="422"/>
      <c r="J434" s="422"/>
      <c r="K434" s="422"/>
      <c r="L434" s="422"/>
      <c r="M434" s="422"/>
      <c r="N434" s="432">
        <f>SUBTOTAL(9,G434:M434)</f>
        <v>0</v>
      </c>
      <c r="O434" s="430">
        <f>IFERROR(N434/$N$18*100,"0.00")</f>
        <v>0</v>
      </c>
    </row>
    <row r="435" spans="1:15" ht="12.75" x14ac:dyDescent="0.2">
      <c r="A435" s="419">
        <v>2</v>
      </c>
      <c r="B435" s="420">
        <v>6</v>
      </c>
      <c r="C435" s="420">
        <v>4</v>
      </c>
      <c r="D435" s="420">
        <v>2</v>
      </c>
      <c r="E435" s="421"/>
      <c r="F435" s="420" t="s">
        <v>257</v>
      </c>
      <c r="G435" s="422">
        <f t="shared" ref="G435:O435" si="197">+G436</f>
        <v>0</v>
      </c>
      <c r="H435" s="422">
        <f t="shared" si="197"/>
        <v>0</v>
      </c>
      <c r="I435" s="422">
        <f t="shared" si="197"/>
        <v>0</v>
      </c>
      <c r="J435" s="422">
        <f t="shared" si="197"/>
        <v>0</v>
      </c>
      <c r="K435" s="422">
        <f t="shared" si="197"/>
        <v>0</v>
      </c>
      <c r="L435" s="422">
        <f t="shared" si="197"/>
        <v>0</v>
      </c>
      <c r="M435" s="422">
        <f t="shared" si="197"/>
        <v>0</v>
      </c>
      <c r="N435" s="422">
        <f t="shared" si="197"/>
        <v>0</v>
      </c>
      <c r="O435" s="423">
        <f t="shared" si="197"/>
        <v>0</v>
      </c>
    </row>
    <row r="436" spans="1:15" ht="12.75" x14ac:dyDescent="0.2">
      <c r="A436" s="446">
        <v>2</v>
      </c>
      <c r="B436" s="425">
        <v>6</v>
      </c>
      <c r="C436" s="425">
        <v>4</v>
      </c>
      <c r="D436" s="425">
        <v>2</v>
      </c>
      <c r="E436" s="426" t="s">
        <v>296</v>
      </c>
      <c r="F436" s="5" t="s">
        <v>257</v>
      </c>
      <c r="G436" s="422"/>
      <c r="H436" s="422"/>
      <c r="I436" s="422"/>
      <c r="J436" s="422"/>
      <c r="K436" s="422"/>
      <c r="L436" s="422"/>
      <c r="M436" s="422"/>
      <c r="N436" s="432">
        <f>SUBTOTAL(9,G436:M436)</f>
        <v>0</v>
      </c>
      <c r="O436" s="430">
        <f>IFERROR(N436/$N$18*100,"0.00")</f>
        <v>0</v>
      </c>
    </row>
    <row r="437" spans="1:15" ht="12.75" x14ac:dyDescent="0.2">
      <c r="A437" s="419">
        <v>2</v>
      </c>
      <c r="B437" s="420">
        <v>6</v>
      </c>
      <c r="C437" s="420">
        <v>4</v>
      </c>
      <c r="D437" s="420">
        <v>8</v>
      </c>
      <c r="E437" s="421"/>
      <c r="F437" s="420" t="s">
        <v>258</v>
      </c>
      <c r="G437" s="422">
        <f t="shared" ref="G437:O437" si="198">+G438</f>
        <v>0</v>
      </c>
      <c r="H437" s="422">
        <f t="shared" si="198"/>
        <v>0</v>
      </c>
      <c r="I437" s="422">
        <f t="shared" si="198"/>
        <v>0</v>
      </c>
      <c r="J437" s="422">
        <f t="shared" si="198"/>
        <v>0</v>
      </c>
      <c r="K437" s="422">
        <f t="shared" si="198"/>
        <v>0</v>
      </c>
      <c r="L437" s="422">
        <f t="shared" si="198"/>
        <v>0</v>
      </c>
      <c r="M437" s="422">
        <f t="shared" si="198"/>
        <v>90000</v>
      </c>
      <c r="N437" s="422">
        <f t="shared" si="198"/>
        <v>90000</v>
      </c>
      <c r="O437" s="423">
        <f t="shared" si="198"/>
        <v>1.0940475330502976E-2</v>
      </c>
    </row>
    <row r="438" spans="1:15" ht="12.75" x14ac:dyDescent="0.2">
      <c r="A438" s="446">
        <v>2</v>
      </c>
      <c r="B438" s="425">
        <v>6</v>
      </c>
      <c r="C438" s="425">
        <v>4</v>
      </c>
      <c r="D438" s="425">
        <v>8</v>
      </c>
      <c r="E438" s="426" t="s">
        <v>296</v>
      </c>
      <c r="F438" s="5" t="s">
        <v>258</v>
      </c>
      <c r="G438" s="422"/>
      <c r="H438" s="422"/>
      <c r="I438" s="422"/>
      <c r="J438" s="422"/>
      <c r="K438" s="422"/>
      <c r="L438" s="422"/>
      <c r="M438" s="432">
        <v>90000</v>
      </c>
      <c r="N438" s="432">
        <f>SUBTOTAL(9,G438:M438)</f>
        <v>90000</v>
      </c>
      <c r="O438" s="430">
        <f>IFERROR(N438/$N$18*100,"0.00")</f>
        <v>1.0940475330502976E-2</v>
      </c>
    </row>
    <row r="439" spans="1:15" ht="12.75" x14ac:dyDescent="0.2">
      <c r="A439" s="414">
        <v>2</v>
      </c>
      <c r="B439" s="415">
        <v>6</v>
      </c>
      <c r="C439" s="415">
        <v>5</v>
      </c>
      <c r="D439" s="415"/>
      <c r="E439" s="416"/>
      <c r="F439" s="10" t="s">
        <v>259</v>
      </c>
      <c r="G439" s="417">
        <f t="shared" ref="G439:N439" si="199">+G440+G442+G444+G446+G448+G450+G452</f>
        <v>0</v>
      </c>
      <c r="H439" s="417">
        <f t="shared" si="199"/>
        <v>0</v>
      </c>
      <c r="I439" s="417">
        <f t="shared" si="199"/>
        <v>0</v>
      </c>
      <c r="J439" s="417">
        <f t="shared" si="199"/>
        <v>0</v>
      </c>
      <c r="K439" s="417">
        <f t="shared" si="199"/>
        <v>0</v>
      </c>
      <c r="L439" s="417">
        <f t="shared" si="199"/>
        <v>0</v>
      </c>
      <c r="M439" s="417">
        <f t="shared" si="199"/>
        <v>294189</v>
      </c>
      <c r="N439" s="417">
        <f t="shared" si="199"/>
        <v>294189</v>
      </c>
      <c r="O439" s="418">
        <f>+O440+O442+O444+O446+O448+O450+O452</f>
        <v>3.5761861077837111E-2</v>
      </c>
    </row>
    <row r="440" spans="1:15" ht="12.75" x14ac:dyDescent="0.2">
      <c r="A440" s="419">
        <v>2</v>
      </c>
      <c r="B440" s="420">
        <v>6</v>
      </c>
      <c r="C440" s="420">
        <v>5</v>
      </c>
      <c r="D440" s="420">
        <v>2</v>
      </c>
      <c r="E440" s="421"/>
      <c r="F440" s="420" t="s">
        <v>260</v>
      </c>
      <c r="G440" s="422">
        <f t="shared" ref="G440:O440" si="200">+G441</f>
        <v>0</v>
      </c>
      <c r="H440" s="422">
        <f t="shared" si="200"/>
        <v>0</v>
      </c>
      <c r="I440" s="422">
        <f t="shared" si="200"/>
        <v>0</v>
      </c>
      <c r="J440" s="422">
        <f t="shared" si="200"/>
        <v>0</v>
      </c>
      <c r="K440" s="422">
        <f t="shared" si="200"/>
        <v>0</v>
      </c>
      <c r="L440" s="422">
        <f t="shared" si="200"/>
        <v>0</v>
      </c>
      <c r="M440" s="422">
        <f t="shared" si="200"/>
        <v>289689</v>
      </c>
      <c r="N440" s="422">
        <f t="shared" si="200"/>
        <v>289689</v>
      </c>
      <c r="O440" s="423">
        <f t="shared" si="200"/>
        <v>3.5214837311311961E-2</v>
      </c>
    </row>
    <row r="441" spans="1:15" ht="12.75" x14ac:dyDescent="0.2">
      <c r="A441" s="424">
        <v>2</v>
      </c>
      <c r="B441" s="425">
        <v>6</v>
      </c>
      <c r="C441" s="425">
        <v>5</v>
      </c>
      <c r="D441" s="425">
        <v>2</v>
      </c>
      <c r="E441" s="426" t="s">
        <v>296</v>
      </c>
      <c r="F441" s="5" t="s">
        <v>260</v>
      </c>
      <c r="G441" s="422"/>
      <c r="H441" s="422"/>
      <c r="I441" s="422"/>
      <c r="J441" s="422"/>
      <c r="K441" s="422"/>
      <c r="L441" s="422"/>
      <c r="M441" s="432">
        <v>289689</v>
      </c>
      <c r="N441" s="432">
        <f>SUBTOTAL(9,G441:M441)</f>
        <v>289689</v>
      </c>
      <c r="O441" s="430">
        <f>IFERROR(N441/$N$18*100,"0.00")</f>
        <v>3.5214837311311961E-2</v>
      </c>
    </row>
    <row r="442" spans="1:15" ht="12.75" x14ac:dyDescent="0.2">
      <c r="A442" s="419">
        <v>2</v>
      </c>
      <c r="B442" s="420">
        <v>6</v>
      </c>
      <c r="C442" s="420">
        <v>5</v>
      </c>
      <c r="D442" s="420">
        <v>3</v>
      </c>
      <c r="E442" s="421"/>
      <c r="F442" s="420" t="s">
        <v>261</v>
      </c>
      <c r="G442" s="422">
        <f t="shared" ref="G442:O442" si="201">+G443</f>
        <v>0</v>
      </c>
      <c r="H442" s="422">
        <f t="shared" si="201"/>
        <v>0</v>
      </c>
      <c r="I442" s="422">
        <f t="shared" si="201"/>
        <v>0</v>
      </c>
      <c r="J442" s="422">
        <f t="shared" si="201"/>
        <v>0</v>
      </c>
      <c r="K442" s="422">
        <f t="shared" si="201"/>
        <v>0</v>
      </c>
      <c r="L442" s="422">
        <f t="shared" si="201"/>
        <v>0</v>
      </c>
      <c r="M442" s="422">
        <f t="shared" si="201"/>
        <v>0</v>
      </c>
      <c r="N442" s="422">
        <f t="shared" si="201"/>
        <v>0</v>
      </c>
      <c r="O442" s="423">
        <f t="shared" si="201"/>
        <v>0</v>
      </c>
    </row>
    <row r="443" spans="1:15" ht="12.75" x14ac:dyDescent="0.2">
      <c r="A443" s="424">
        <v>2</v>
      </c>
      <c r="B443" s="425">
        <v>6</v>
      </c>
      <c r="C443" s="425">
        <v>5</v>
      </c>
      <c r="D443" s="425">
        <v>3</v>
      </c>
      <c r="E443" s="426" t="s">
        <v>296</v>
      </c>
      <c r="F443" s="5" t="s">
        <v>261</v>
      </c>
      <c r="G443" s="422"/>
      <c r="H443" s="422"/>
      <c r="I443" s="422"/>
      <c r="J443" s="422"/>
      <c r="K443" s="422"/>
      <c r="L443" s="422"/>
      <c r="M443" s="422"/>
      <c r="N443" s="432">
        <f>SUBTOTAL(9,G443:M443)</f>
        <v>0</v>
      </c>
      <c r="O443" s="430">
        <f>IFERROR(N443/$N$18*100,"0.00")</f>
        <v>0</v>
      </c>
    </row>
    <row r="444" spans="1:15" ht="12.75" x14ac:dyDescent="0.2">
      <c r="A444" s="419">
        <v>2</v>
      </c>
      <c r="B444" s="420">
        <v>6</v>
      </c>
      <c r="C444" s="420">
        <v>5</v>
      </c>
      <c r="D444" s="420">
        <v>4</v>
      </c>
      <c r="E444" s="421"/>
      <c r="F444" s="420" t="s">
        <v>262</v>
      </c>
      <c r="G444" s="422">
        <f t="shared" ref="G444:O444" si="202">+G445</f>
        <v>0</v>
      </c>
      <c r="H444" s="422">
        <f t="shared" si="202"/>
        <v>0</v>
      </c>
      <c r="I444" s="422">
        <f t="shared" si="202"/>
        <v>0</v>
      </c>
      <c r="J444" s="422">
        <f t="shared" si="202"/>
        <v>0</v>
      </c>
      <c r="K444" s="422">
        <f t="shared" si="202"/>
        <v>0</v>
      </c>
      <c r="L444" s="422">
        <f t="shared" si="202"/>
        <v>0</v>
      </c>
      <c r="M444" s="422">
        <f t="shared" si="202"/>
        <v>0</v>
      </c>
      <c r="N444" s="422">
        <f t="shared" si="202"/>
        <v>0</v>
      </c>
      <c r="O444" s="423">
        <f t="shared" si="202"/>
        <v>0</v>
      </c>
    </row>
    <row r="445" spans="1:15" ht="12.75" x14ac:dyDescent="0.2">
      <c r="A445" s="424">
        <v>2</v>
      </c>
      <c r="B445" s="425">
        <v>6</v>
      </c>
      <c r="C445" s="425">
        <v>5</v>
      </c>
      <c r="D445" s="425">
        <v>4</v>
      </c>
      <c r="E445" s="426" t="s">
        <v>296</v>
      </c>
      <c r="F445" s="5" t="s">
        <v>262</v>
      </c>
      <c r="G445" s="422"/>
      <c r="H445" s="422"/>
      <c r="I445" s="422"/>
      <c r="J445" s="422"/>
      <c r="K445" s="422"/>
      <c r="L445" s="422"/>
      <c r="M445" s="422"/>
      <c r="N445" s="432">
        <f>SUBTOTAL(9,G445:M445)</f>
        <v>0</v>
      </c>
      <c r="O445" s="430">
        <f>IFERROR(N445/$N$18*100,"0.00")</f>
        <v>0</v>
      </c>
    </row>
    <row r="446" spans="1:15" ht="12.75" x14ac:dyDescent="0.2">
      <c r="A446" s="419">
        <v>2</v>
      </c>
      <c r="B446" s="420">
        <v>6</v>
      </c>
      <c r="C446" s="420">
        <v>5</v>
      </c>
      <c r="D446" s="420">
        <v>5</v>
      </c>
      <c r="E446" s="421"/>
      <c r="F446" s="420" t="s">
        <v>263</v>
      </c>
      <c r="G446" s="422">
        <f t="shared" ref="G446:O446" si="203">+G447</f>
        <v>0</v>
      </c>
      <c r="H446" s="422">
        <f t="shared" si="203"/>
        <v>0</v>
      </c>
      <c r="I446" s="422">
        <f t="shared" si="203"/>
        <v>0</v>
      </c>
      <c r="J446" s="422">
        <f t="shared" si="203"/>
        <v>0</v>
      </c>
      <c r="K446" s="422">
        <f t="shared" si="203"/>
        <v>0</v>
      </c>
      <c r="L446" s="422">
        <f t="shared" si="203"/>
        <v>0</v>
      </c>
      <c r="M446" s="422">
        <f t="shared" si="203"/>
        <v>0</v>
      </c>
      <c r="N446" s="422">
        <f t="shared" si="203"/>
        <v>0</v>
      </c>
      <c r="O446" s="423">
        <f t="shared" si="203"/>
        <v>0</v>
      </c>
    </row>
    <row r="447" spans="1:15" ht="12.75" x14ac:dyDescent="0.2">
      <c r="A447" s="424">
        <v>2</v>
      </c>
      <c r="B447" s="425">
        <v>6</v>
      </c>
      <c r="C447" s="425">
        <v>5</v>
      </c>
      <c r="D447" s="425">
        <v>5</v>
      </c>
      <c r="E447" s="426" t="s">
        <v>296</v>
      </c>
      <c r="F447" s="5" t="s">
        <v>263</v>
      </c>
      <c r="G447" s="422"/>
      <c r="H447" s="422"/>
      <c r="I447" s="422"/>
      <c r="J447" s="422"/>
      <c r="K447" s="422"/>
      <c r="L447" s="422"/>
      <c r="M447" s="422"/>
      <c r="N447" s="432">
        <f>SUBTOTAL(9,G447:M447)</f>
        <v>0</v>
      </c>
      <c r="O447" s="430">
        <f>IFERROR(N447/$N$18*100,"0.00")</f>
        <v>0</v>
      </c>
    </row>
    <row r="448" spans="1:15" ht="12.75" x14ac:dyDescent="0.2">
      <c r="A448" s="485">
        <v>2</v>
      </c>
      <c r="B448" s="480">
        <v>6</v>
      </c>
      <c r="C448" s="480">
        <v>5</v>
      </c>
      <c r="D448" s="480">
        <v>6</v>
      </c>
      <c r="E448" s="481"/>
      <c r="F448" s="480" t="s">
        <v>264</v>
      </c>
      <c r="G448" s="482">
        <f t="shared" ref="G448:O448" si="204">+G449</f>
        <v>0</v>
      </c>
      <c r="H448" s="482">
        <f t="shared" si="204"/>
        <v>0</v>
      </c>
      <c r="I448" s="482">
        <f t="shared" si="204"/>
        <v>0</v>
      </c>
      <c r="J448" s="482">
        <f t="shared" si="204"/>
        <v>0</v>
      </c>
      <c r="K448" s="482">
        <f t="shared" si="204"/>
        <v>0</v>
      </c>
      <c r="L448" s="482">
        <f t="shared" si="204"/>
        <v>0</v>
      </c>
      <c r="M448" s="482">
        <f t="shared" si="204"/>
        <v>0</v>
      </c>
      <c r="N448" s="482">
        <f t="shared" si="204"/>
        <v>0</v>
      </c>
      <c r="O448" s="483">
        <f t="shared" si="204"/>
        <v>0</v>
      </c>
    </row>
    <row r="449" spans="1:15" ht="12.75" x14ac:dyDescent="0.2">
      <c r="A449" s="424">
        <v>2</v>
      </c>
      <c r="B449" s="425">
        <v>6</v>
      </c>
      <c r="C449" s="425">
        <v>5</v>
      </c>
      <c r="D449" s="425">
        <v>6</v>
      </c>
      <c r="E449" s="426" t="s">
        <v>296</v>
      </c>
      <c r="F449" s="5" t="s">
        <v>264</v>
      </c>
      <c r="G449" s="422"/>
      <c r="H449" s="422"/>
      <c r="I449" s="422"/>
      <c r="J449" s="422"/>
      <c r="K449" s="422"/>
      <c r="L449" s="422"/>
      <c r="M449" s="422"/>
      <c r="N449" s="432">
        <f>SUBTOTAL(9,G449:M449)</f>
        <v>0</v>
      </c>
      <c r="O449" s="430">
        <f>IFERROR(N449/$N$18*100,"0.00")</f>
        <v>0</v>
      </c>
    </row>
    <row r="450" spans="1:15" ht="12.75" x14ac:dyDescent="0.2">
      <c r="A450" s="419">
        <v>2</v>
      </c>
      <c r="B450" s="420">
        <v>6</v>
      </c>
      <c r="C450" s="420">
        <v>5</v>
      </c>
      <c r="D450" s="420">
        <v>7</v>
      </c>
      <c r="E450" s="421"/>
      <c r="F450" s="420" t="s">
        <v>265</v>
      </c>
      <c r="G450" s="422">
        <f t="shared" ref="G450:O450" si="205">+G451</f>
        <v>0</v>
      </c>
      <c r="H450" s="422">
        <f t="shared" si="205"/>
        <v>0</v>
      </c>
      <c r="I450" s="422">
        <f t="shared" si="205"/>
        <v>0</v>
      </c>
      <c r="J450" s="422">
        <f t="shared" si="205"/>
        <v>0</v>
      </c>
      <c r="K450" s="422">
        <f t="shared" si="205"/>
        <v>0</v>
      </c>
      <c r="L450" s="422">
        <f t="shared" si="205"/>
        <v>0</v>
      </c>
      <c r="M450" s="422">
        <f t="shared" si="205"/>
        <v>4500</v>
      </c>
      <c r="N450" s="422">
        <f t="shared" si="205"/>
        <v>4500</v>
      </c>
      <c r="O450" s="423">
        <f t="shared" si="205"/>
        <v>5.470237665251488E-4</v>
      </c>
    </row>
    <row r="451" spans="1:15" ht="12.75" x14ac:dyDescent="0.2">
      <c r="A451" s="424">
        <v>2</v>
      </c>
      <c r="B451" s="425">
        <v>6</v>
      </c>
      <c r="C451" s="425">
        <v>5</v>
      </c>
      <c r="D451" s="425">
        <v>7</v>
      </c>
      <c r="E451" s="426" t="s">
        <v>296</v>
      </c>
      <c r="F451" s="5" t="s">
        <v>265</v>
      </c>
      <c r="G451" s="422"/>
      <c r="H451" s="422"/>
      <c r="I451" s="422"/>
      <c r="J451" s="422"/>
      <c r="K451" s="422"/>
      <c r="L451" s="422"/>
      <c r="M451" s="432">
        <v>4500</v>
      </c>
      <c r="N451" s="432">
        <f>SUBTOTAL(9,G451:M451)</f>
        <v>4500</v>
      </c>
      <c r="O451" s="430">
        <f>IFERROR(N451/$N$18*100,"0.00")</f>
        <v>5.470237665251488E-4</v>
      </c>
    </row>
    <row r="452" spans="1:15" ht="12.75" x14ac:dyDescent="0.2">
      <c r="A452" s="419">
        <v>2</v>
      </c>
      <c r="B452" s="420">
        <v>6</v>
      </c>
      <c r="C452" s="420">
        <v>5</v>
      </c>
      <c r="D452" s="420">
        <v>8</v>
      </c>
      <c r="E452" s="421"/>
      <c r="F452" s="420" t="s">
        <v>266</v>
      </c>
      <c r="G452" s="422">
        <f t="shared" ref="G452:O452" si="206">+G453</f>
        <v>0</v>
      </c>
      <c r="H452" s="422">
        <f t="shared" si="206"/>
        <v>0</v>
      </c>
      <c r="I452" s="422">
        <f t="shared" si="206"/>
        <v>0</v>
      </c>
      <c r="J452" s="422">
        <f t="shared" si="206"/>
        <v>0</v>
      </c>
      <c r="K452" s="422">
        <f t="shared" si="206"/>
        <v>0</v>
      </c>
      <c r="L452" s="422">
        <f t="shared" si="206"/>
        <v>0</v>
      </c>
      <c r="M452" s="422">
        <f t="shared" si="206"/>
        <v>0</v>
      </c>
      <c r="N452" s="422">
        <f t="shared" si="206"/>
        <v>0</v>
      </c>
      <c r="O452" s="423">
        <f t="shared" si="206"/>
        <v>0</v>
      </c>
    </row>
    <row r="453" spans="1:15" ht="12.75" x14ac:dyDescent="0.2">
      <c r="A453" s="424">
        <v>2</v>
      </c>
      <c r="B453" s="425">
        <v>6</v>
      </c>
      <c r="C453" s="425">
        <v>5</v>
      </c>
      <c r="D453" s="425">
        <v>8</v>
      </c>
      <c r="E453" s="426" t="s">
        <v>296</v>
      </c>
      <c r="F453" s="5" t="s">
        <v>266</v>
      </c>
      <c r="G453" s="422"/>
      <c r="H453" s="422"/>
      <c r="I453" s="422"/>
      <c r="J453" s="422"/>
      <c r="K453" s="422"/>
      <c r="L453" s="422"/>
      <c r="M453" s="422"/>
      <c r="N453" s="432">
        <f>SUBTOTAL(9,G453:M453)</f>
        <v>0</v>
      </c>
      <c r="O453" s="430">
        <f>IFERROR(N453/$N$18*100,"0.00")</f>
        <v>0</v>
      </c>
    </row>
    <row r="454" spans="1:15" ht="12.75" x14ac:dyDescent="0.2">
      <c r="A454" s="414">
        <v>2</v>
      </c>
      <c r="B454" s="415">
        <v>6</v>
      </c>
      <c r="C454" s="415">
        <v>6</v>
      </c>
      <c r="D454" s="415"/>
      <c r="E454" s="416"/>
      <c r="F454" s="10" t="s">
        <v>436</v>
      </c>
      <c r="G454" s="417">
        <f t="shared" ref="G454:N454" si="207">+G455+G457</f>
        <v>0</v>
      </c>
      <c r="H454" s="417">
        <f t="shared" si="207"/>
        <v>0</v>
      </c>
      <c r="I454" s="417">
        <f t="shared" si="207"/>
        <v>0</v>
      </c>
      <c r="J454" s="417">
        <f t="shared" si="207"/>
        <v>0</v>
      </c>
      <c r="K454" s="417">
        <f t="shared" si="207"/>
        <v>0</v>
      </c>
      <c r="L454" s="417">
        <f t="shared" si="207"/>
        <v>0</v>
      </c>
      <c r="M454" s="417">
        <f t="shared" si="207"/>
        <v>0</v>
      </c>
      <c r="N454" s="417">
        <f t="shared" si="207"/>
        <v>0</v>
      </c>
      <c r="O454" s="418">
        <f>+O455+O457</f>
        <v>0</v>
      </c>
    </row>
    <row r="455" spans="1:15" ht="12.75" x14ac:dyDescent="0.2">
      <c r="A455" s="419">
        <v>2</v>
      </c>
      <c r="B455" s="420">
        <v>6</v>
      </c>
      <c r="C455" s="420">
        <v>6</v>
      </c>
      <c r="D455" s="420">
        <v>1</v>
      </c>
      <c r="E455" s="421"/>
      <c r="F455" s="9" t="s">
        <v>437</v>
      </c>
      <c r="G455" s="422">
        <f t="shared" ref="G455:O455" si="208">+G456</f>
        <v>0</v>
      </c>
      <c r="H455" s="422">
        <f t="shared" si="208"/>
        <v>0</v>
      </c>
      <c r="I455" s="422">
        <f t="shared" si="208"/>
        <v>0</v>
      </c>
      <c r="J455" s="422">
        <f t="shared" si="208"/>
        <v>0</v>
      </c>
      <c r="K455" s="422">
        <f t="shared" si="208"/>
        <v>0</v>
      </c>
      <c r="L455" s="422">
        <f t="shared" si="208"/>
        <v>0</v>
      </c>
      <c r="M455" s="422">
        <f t="shared" si="208"/>
        <v>0</v>
      </c>
      <c r="N455" s="422">
        <f t="shared" si="208"/>
        <v>0</v>
      </c>
      <c r="O455" s="423">
        <f t="shared" si="208"/>
        <v>0</v>
      </c>
    </row>
    <row r="456" spans="1:15" ht="12.75" x14ac:dyDescent="0.2">
      <c r="A456" s="424">
        <v>2</v>
      </c>
      <c r="B456" s="425">
        <v>6</v>
      </c>
      <c r="C456" s="425">
        <v>6</v>
      </c>
      <c r="D456" s="425">
        <v>1</v>
      </c>
      <c r="E456" s="426" t="s">
        <v>296</v>
      </c>
      <c r="F456" s="5" t="s">
        <v>437</v>
      </c>
      <c r="G456" s="422"/>
      <c r="H456" s="422"/>
      <c r="I456" s="422"/>
      <c r="J456" s="422"/>
      <c r="K456" s="422"/>
      <c r="L456" s="422"/>
      <c r="M456" s="422"/>
      <c r="N456" s="432">
        <f>SUBTOTAL(9,G456:M456)</f>
        <v>0</v>
      </c>
      <c r="O456" s="430">
        <f>IFERROR(N456/$N$18*100,"0.00")</f>
        <v>0</v>
      </c>
    </row>
    <row r="457" spans="1:15" ht="12.75" x14ac:dyDescent="0.2">
      <c r="A457" s="419">
        <v>2</v>
      </c>
      <c r="B457" s="420">
        <v>6</v>
      </c>
      <c r="C457" s="420">
        <v>6</v>
      </c>
      <c r="D457" s="420">
        <v>2</v>
      </c>
      <c r="E457" s="421"/>
      <c r="F457" s="9" t="s">
        <v>438</v>
      </c>
      <c r="G457" s="422">
        <f t="shared" ref="G457:O457" si="209">+G458</f>
        <v>0</v>
      </c>
      <c r="H457" s="422">
        <f t="shared" si="209"/>
        <v>0</v>
      </c>
      <c r="I457" s="422">
        <f t="shared" si="209"/>
        <v>0</v>
      </c>
      <c r="J457" s="422">
        <f t="shared" si="209"/>
        <v>0</v>
      </c>
      <c r="K457" s="422">
        <f t="shared" si="209"/>
        <v>0</v>
      </c>
      <c r="L457" s="422">
        <f t="shared" si="209"/>
        <v>0</v>
      </c>
      <c r="M457" s="422">
        <f t="shared" si="209"/>
        <v>0</v>
      </c>
      <c r="N457" s="422">
        <f t="shared" si="209"/>
        <v>0</v>
      </c>
      <c r="O457" s="423">
        <f t="shared" si="209"/>
        <v>0</v>
      </c>
    </row>
    <row r="458" spans="1:15" ht="12.75" x14ac:dyDescent="0.2">
      <c r="A458" s="424">
        <v>2</v>
      </c>
      <c r="B458" s="425">
        <v>6</v>
      </c>
      <c r="C458" s="425">
        <v>6</v>
      </c>
      <c r="D458" s="425">
        <v>2</v>
      </c>
      <c r="E458" s="426" t="s">
        <v>296</v>
      </c>
      <c r="F458" s="5" t="s">
        <v>438</v>
      </c>
      <c r="G458" s="422"/>
      <c r="H458" s="422"/>
      <c r="I458" s="422"/>
      <c r="J458" s="422"/>
      <c r="K458" s="422"/>
      <c r="L458" s="422"/>
      <c r="M458" s="422"/>
      <c r="N458" s="432">
        <f>SUBTOTAL(9,G458:M458)</f>
        <v>0</v>
      </c>
      <c r="O458" s="430">
        <f>IFERROR(N458/$N$18*100,"0.00")</f>
        <v>0</v>
      </c>
    </row>
    <row r="459" spans="1:15" ht="12.75" x14ac:dyDescent="0.2">
      <c r="A459" s="414">
        <v>2</v>
      </c>
      <c r="B459" s="415">
        <v>6</v>
      </c>
      <c r="C459" s="415">
        <v>8</v>
      </c>
      <c r="D459" s="415"/>
      <c r="E459" s="416"/>
      <c r="F459" s="10" t="s">
        <v>267</v>
      </c>
      <c r="G459" s="417">
        <f t="shared" ref="G459:N459" si="210">+G460+G462+G465+G467+G469+G471+G476</f>
        <v>0</v>
      </c>
      <c r="H459" s="417">
        <f t="shared" si="210"/>
        <v>0</v>
      </c>
      <c r="I459" s="417">
        <f t="shared" si="210"/>
        <v>0</v>
      </c>
      <c r="J459" s="417">
        <f t="shared" si="210"/>
        <v>0</v>
      </c>
      <c r="K459" s="417">
        <f t="shared" si="210"/>
        <v>0</v>
      </c>
      <c r="L459" s="417">
        <f t="shared" si="210"/>
        <v>0</v>
      </c>
      <c r="M459" s="417">
        <f t="shared" si="210"/>
        <v>129999.99</v>
      </c>
      <c r="N459" s="417">
        <f t="shared" si="210"/>
        <v>129999.99</v>
      </c>
      <c r="O459" s="418">
        <f>+O460+O462+O465+O467+O469+O471+O476</f>
        <v>1.5802907595118151E-2</v>
      </c>
    </row>
    <row r="460" spans="1:15" ht="12.75" x14ac:dyDescent="0.2">
      <c r="A460" s="419">
        <v>2</v>
      </c>
      <c r="B460" s="420">
        <v>6</v>
      </c>
      <c r="C460" s="420">
        <v>8</v>
      </c>
      <c r="D460" s="420">
        <v>1</v>
      </c>
      <c r="E460" s="421"/>
      <c r="F460" s="420" t="s">
        <v>268</v>
      </c>
      <c r="G460" s="422">
        <f t="shared" ref="G460:O460" si="211">+G461</f>
        <v>0</v>
      </c>
      <c r="H460" s="422">
        <f t="shared" si="211"/>
        <v>0</v>
      </c>
      <c r="I460" s="422">
        <f t="shared" si="211"/>
        <v>0</v>
      </c>
      <c r="J460" s="422">
        <f t="shared" si="211"/>
        <v>0</v>
      </c>
      <c r="K460" s="422">
        <f t="shared" si="211"/>
        <v>0</v>
      </c>
      <c r="L460" s="422">
        <f t="shared" si="211"/>
        <v>0</v>
      </c>
      <c r="M460" s="422">
        <f t="shared" si="211"/>
        <v>0</v>
      </c>
      <c r="N460" s="422">
        <f t="shared" si="211"/>
        <v>0</v>
      </c>
      <c r="O460" s="423">
        <f t="shared" si="211"/>
        <v>0</v>
      </c>
    </row>
    <row r="461" spans="1:15" ht="12.75" x14ac:dyDescent="0.2">
      <c r="A461" s="424">
        <v>2</v>
      </c>
      <c r="B461" s="425">
        <v>6</v>
      </c>
      <c r="C461" s="425">
        <v>8</v>
      </c>
      <c r="D461" s="425">
        <v>1</v>
      </c>
      <c r="E461" s="426" t="s">
        <v>296</v>
      </c>
      <c r="F461" s="5" t="s">
        <v>268</v>
      </c>
      <c r="G461" s="422"/>
      <c r="H461" s="422"/>
      <c r="I461" s="422"/>
      <c r="J461" s="422"/>
      <c r="K461" s="422"/>
      <c r="L461" s="422"/>
      <c r="M461" s="422"/>
      <c r="N461" s="432">
        <f>SUBTOTAL(9,G461:M461)</f>
        <v>0</v>
      </c>
      <c r="O461" s="430">
        <f>IFERROR(N461/$N$18*100,"0.00")</f>
        <v>0</v>
      </c>
    </row>
    <row r="462" spans="1:15" ht="12.75" x14ac:dyDescent="0.2">
      <c r="A462" s="419">
        <v>2</v>
      </c>
      <c r="B462" s="420">
        <v>6</v>
      </c>
      <c r="C462" s="420">
        <v>8</v>
      </c>
      <c r="D462" s="420">
        <v>3</v>
      </c>
      <c r="E462" s="421"/>
      <c r="F462" s="420" t="s">
        <v>269</v>
      </c>
      <c r="G462" s="422">
        <f t="shared" ref="G462:N462" si="212">+G463+G464</f>
        <v>0</v>
      </c>
      <c r="H462" s="422">
        <f t="shared" si="212"/>
        <v>0</v>
      </c>
      <c r="I462" s="422">
        <f t="shared" si="212"/>
        <v>0</v>
      </c>
      <c r="J462" s="422">
        <f t="shared" si="212"/>
        <v>0</v>
      </c>
      <c r="K462" s="422">
        <f t="shared" si="212"/>
        <v>0</v>
      </c>
      <c r="L462" s="422">
        <f t="shared" si="212"/>
        <v>0</v>
      </c>
      <c r="M462" s="422">
        <f t="shared" si="212"/>
        <v>0</v>
      </c>
      <c r="N462" s="422">
        <f t="shared" si="212"/>
        <v>0</v>
      </c>
      <c r="O462" s="423">
        <f>+O463+O464</f>
        <v>0</v>
      </c>
    </row>
    <row r="463" spans="1:15" ht="12.75" x14ac:dyDescent="0.2">
      <c r="A463" s="446">
        <v>2</v>
      </c>
      <c r="B463" s="425">
        <v>6</v>
      </c>
      <c r="C463" s="425">
        <v>8</v>
      </c>
      <c r="D463" s="425">
        <v>3</v>
      </c>
      <c r="E463" s="426" t="s">
        <v>296</v>
      </c>
      <c r="F463" s="5" t="s">
        <v>270</v>
      </c>
      <c r="G463" s="432"/>
      <c r="H463" s="432"/>
      <c r="I463" s="432"/>
      <c r="J463" s="432"/>
      <c r="K463" s="432"/>
      <c r="L463" s="432"/>
      <c r="M463" s="432"/>
      <c r="N463" s="432">
        <f>SUBTOTAL(9,G463:M463)</f>
        <v>0</v>
      </c>
      <c r="O463" s="430">
        <f>IFERROR(N463/$N$18*100,"0.00")</f>
        <v>0</v>
      </c>
    </row>
    <row r="464" spans="1:15" ht="12.75" x14ac:dyDescent="0.2">
      <c r="A464" s="446">
        <v>2</v>
      </c>
      <c r="B464" s="425">
        <v>6</v>
      </c>
      <c r="C464" s="425">
        <v>8</v>
      </c>
      <c r="D464" s="425">
        <v>3</v>
      </c>
      <c r="E464" s="426" t="s">
        <v>297</v>
      </c>
      <c r="F464" s="5" t="s">
        <v>271</v>
      </c>
      <c r="G464" s="422"/>
      <c r="H464" s="422"/>
      <c r="I464" s="422"/>
      <c r="J464" s="422"/>
      <c r="K464" s="422"/>
      <c r="L464" s="422"/>
      <c r="M464" s="422"/>
      <c r="N464" s="432">
        <f>SUBTOTAL(9,G464:M464)</f>
        <v>0</v>
      </c>
      <c r="O464" s="430">
        <f>IFERROR(N464/$N$18*100,"0.00")</f>
        <v>0</v>
      </c>
    </row>
    <row r="465" spans="1:15" ht="12.75" x14ac:dyDescent="0.2">
      <c r="A465" s="419">
        <v>2</v>
      </c>
      <c r="B465" s="420">
        <v>6</v>
      </c>
      <c r="C465" s="420">
        <v>8</v>
      </c>
      <c r="D465" s="420">
        <v>5</v>
      </c>
      <c r="E465" s="421"/>
      <c r="F465" s="420" t="s">
        <v>272</v>
      </c>
      <c r="G465" s="422">
        <f t="shared" ref="G465:O465" si="213">+G466</f>
        <v>0</v>
      </c>
      <c r="H465" s="422">
        <f t="shared" si="213"/>
        <v>0</v>
      </c>
      <c r="I465" s="422">
        <f t="shared" si="213"/>
        <v>0</v>
      </c>
      <c r="J465" s="422">
        <f t="shared" si="213"/>
        <v>0</v>
      </c>
      <c r="K465" s="422">
        <f t="shared" si="213"/>
        <v>0</v>
      </c>
      <c r="L465" s="422">
        <f t="shared" si="213"/>
        <v>0</v>
      </c>
      <c r="M465" s="422">
        <f t="shared" si="213"/>
        <v>0</v>
      </c>
      <c r="N465" s="422">
        <f t="shared" si="213"/>
        <v>0</v>
      </c>
      <c r="O465" s="423">
        <f t="shared" si="213"/>
        <v>0</v>
      </c>
    </row>
    <row r="466" spans="1:15" ht="12.75" x14ac:dyDescent="0.2">
      <c r="A466" s="446">
        <v>2</v>
      </c>
      <c r="B466" s="425">
        <v>6</v>
      </c>
      <c r="C466" s="425">
        <v>8</v>
      </c>
      <c r="D466" s="425">
        <v>5</v>
      </c>
      <c r="E466" s="426" t="s">
        <v>296</v>
      </c>
      <c r="F466" s="5" t="s">
        <v>272</v>
      </c>
      <c r="G466" s="422"/>
      <c r="H466" s="422"/>
      <c r="I466" s="422"/>
      <c r="J466" s="422"/>
      <c r="K466" s="422"/>
      <c r="L466" s="422"/>
      <c r="M466" s="422"/>
      <c r="N466" s="432">
        <f>SUBTOTAL(9,G466:M466)</f>
        <v>0</v>
      </c>
      <c r="O466" s="430">
        <f>IFERROR(N466/$N$18*100,"0.00")</f>
        <v>0</v>
      </c>
    </row>
    <row r="467" spans="1:15" ht="12.75" x14ac:dyDescent="0.2">
      <c r="A467" s="419">
        <v>2</v>
      </c>
      <c r="B467" s="420">
        <v>6</v>
      </c>
      <c r="C467" s="420">
        <v>8</v>
      </c>
      <c r="D467" s="420">
        <v>6</v>
      </c>
      <c r="E467" s="421"/>
      <c r="F467" s="420" t="s">
        <v>273</v>
      </c>
      <c r="G467" s="422">
        <f t="shared" ref="G467:O467" si="214">+G468</f>
        <v>0</v>
      </c>
      <c r="H467" s="422">
        <f t="shared" si="214"/>
        <v>0</v>
      </c>
      <c r="I467" s="422">
        <f t="shared" si="214"/>
        <v>0</v>
      </c>
      <c r="J467" s="422">
        <f t="shared" si="214"/>
        <v>0</v>
      </c>
      <c r="K467" s="422">
        <f t="shared" si="214"/>
        <v>0</v>
      </c>
      <c r="L467" s="422">
        <f t="shared" si="214"/>
        <v>0</v>
      </c>
      <c r="M467" s="422">
        <f t="shared" si="214"/>
        <v>0</v>
      </c>
      <c r="N467" s="422">
        <f t="shared" si="214"/>
        <v>0</v>
      </c>
      <c r="O467" s="423">
        <f t="shared" si="214"/>
        <v>0</v>
      </c>
    </row>
    <row r="468" spans="1:15" ht="12.75" x14ac:dyDescent="0.2">
      <c r="A468" s="446">
        <v>2</v>
      </c>
      <c r="B468" s="425">
        <v>6</v>
      </c>
      <c r="C468" s="425">
        <v>8</v>
      </c>
      <c r="D468" s="425">
        <v>6</v>
      </c>
      <c r="E468" s="426" t="s">
        <v>296</v>
      </c>
      <c r="F468" s="5" t="s">
        <v>273</v>
      </c>
      <c r="G468" s="422"/>
      <c r="H468" s="422"/>
      <c r="I468" s="422"/>
      <c r="J468" s="422"/>
      <c r="K468" s="422"/>
      <c r="L468" s="422"/>
      <c r="M468" s="422"/>
      <c r="N468" s="432">
        <f>SUBTOTAL(9,G468:M468)</f>
        <v>0</v>
      </c>
      <c r="O468" s="430">
        <f>IFERROR(N468/$N$18*100,"0.00")</f>
        <v>0</v>
      </c>
    </row>
    <row r="469" spans="1:15" ht="12.75" x14ac:dyDescent="0.2">
      <c r="A469" s="453">
        <v>2</v>
      </c>
      <c r="B469" s="420">
        <v>6</v>
      </c>
      <c r="C469" s="420">
        <v>8</v>
      </c>
      <c r="D469" s="420">
        <v>7</v>
      </c>
      <c r="E469" s="421"/>
      <c r="F469" s="9" t="s">
        <v>274</v>
      </c>
      <c r="G469" s="422">
        <f t="shared" ref="G469:O469" si="215">+G470</f>
        <v>0</v>
      </c>
      <c r="H469" s="422">
        <f t="shared" si="215"/>
        <v>0</v>
      </c>
      <c r="I469" s="422">
        <f t="shared" si="215"/>
        <v>0</v>
      </c>
      <c r="J469" s="422">
        <f t="shared" si="215"/>
        <v>0</v>
      </c>
      <c r="K469" s="422">
        <f t="shared" si="215"/>
        <v>0</v>
      </c>
      <c r="L469" s="422">
        <f t="shared" si="215"/>
        <v>0</v>
      </c>
      <c r="M469" s="422">
        <f t="shared" si="215"/>
        <v>0</v>
      </c>
      <c r="N469" s="422">
        <f t="shared" si="215"/>
        <v>0</v>
      </c>
      <c r="O469" s="423">
        <f t="shared" si="215"/>
        <v>0</v>
      </c>
    </row>
    <row r="470" spans="1:15" ht="12.75" x14ac:dyDescent="0.2">
      <c r="A470" s="446">
        <v>2</v>
      </c>
      <c r="B470" s="425">
        <v>6</v>
      </c>
      <c r="C470" s="425">
        <v>8</v>
      </c>
      <c r="D470" s="425">
        <v>7</v>
      </c>
      <c r="E470" s="426" t="s">
        <v>296</v>
      </c>
      <c r="F470" s="5" t="s">
        <v>274</v>
      </c>
      <c r="G470" s="422"/>
      <c r="H470" s="422"/>
      <c r="I470" s="422"/>
      <c r="J470" s="422"/>
      <c r="K470" s="422"/>
      <c r="L470" s="422"/>
      <c r="M470" s="422"/>
      <c r="N470" s="432">
        <f>SUBTOTAL(9,G470:M470)</f>
        <v>0</v>
      </c>
      <c r="O470" s="430">
        <f>IFERROR(N470/$N$18*100,"0.00")</f>
        <v>0</v>
      </c>
    </row>
    <row r="471" spans="1:15" ht="12.75" x14ac:dyDescent="0.2">
      <c r="A471" s="419">
        <v>2</v>
      </c>
      <c r="B471" s="420">
        <v>6</v>
      </c>
      <c r="C471" s="420">
        <v>8</v>
      </c>
      <c r="D471" s="420">
        <v>8</v>
      </c>
      <c r="E471" s="421"/>
      <c r="F471" s="9" t="s">
        <v>275</v>
      </c>
      <c r="G471" s="422">
        <f t="shared" ref="G471:N471" si="216">+G472+G473+G474+G475</f>
        <v>0</v>
      </c>
      <c r="H471" s="422">
        <f t="shared" si="216"/>
        <v>0</v>
      </c>
      <c r="I471" s="422">
        <f t="shared" si="216"/>
        <v>0</v>
      </c>
      <c r="J471" s="422">
        <f t="shared" si="216"/>
        <v>0</v>
      </c>
      <c r="K471" s="422">
        <f t="shared" si="216"/>
        <v>0</v>
      </c>
      <c r="L471" s="422">
        <f t="shared" si="216"/>
        <v>0</v>
      </c>
      <c r="M471" s="422">
        <f t="shared" si="216"/>
        <v>129999.99</v>
      </c>
      <c r="N471" s="422">
        <f t="shared" si="216"/>
        <v>129999.99</v>
      </c>
      <c r="O471" s="423">
        <f>+O472+O473+O474+O475</f>
        <v>1.5802907595118151E-2</v>
      </c>
    </row>
    <row r="472" spans="1:15" ht="12.75" x14ac:dyDescent="0.2">
      <c r="A472" s="446">
        <v>2</v>
      </c>
      <c r="B472" s="425">
        <v>6</v>
      </c>
      <c r="C472" s="425">
        <v>8</v>
      </c>
      <c r="D472" s="425">
        <v>8</v>
      </c>
      <c r="E472" s="426" t="s">
        <v>296</v>
      </c>
      <c r="F472" s="5" t="s">
        <v>276</v>
      </c>
      <c r="G472" s="432"/>
      <c r="H472" s="432"/>
      <c r="I472" s="432"/>
      <c r="J472" s="432"/>
      <c r="K472" s="432"/>
      <c r="L472" s="432"/>
      <c r="M472" s="432">
        <v>129999.99</v>
      </c>
      <c r="N472" s="432">
        <f>SUBTOTAL(9,G472:M472)</f>
        <v>129999.99</v>
      </c>
      <c r="O472" s="430">
        <f>IFERROR(N472/$N$18*100,"0.00")</f>
        <v>1.5802907595118151E-2</v>
      </c>
    </row>
    <row r="473" spans="1:15" ht="12.75" x14ac:dyDescent="0.2">
      <c r="A473" s="446">
        <v>2</v>
      </c>
      <c r="B473" s="425">
        <v>6</v>
      </c>
      <c r="C473" s="425">
        <v>8</v>
      </c>
      <c r="D473" s="425">
        <v>8</v>
      </c>
      <c r="E473" s="426" t="s">
        <v>297</v>
      </c>
      <c r="F473" s="5" t="s">
        <v>277</v>
      </c>
      <c r="G473" s="432"/>
      <c r="H473" s="432"/>
      <c r="I473" s="432"/>
      <c r="J473" s="432"/>
      <c r="K473" s="432"/>
      <c r="L473" s="432"/>
      <c r="M473" s="432"/>
      <c r="N473" s="432">
        <f>SUBTOTAL(9,G473:M473)</f>
        <v>0</v>
      </c>
      <c r="O473" s="430">
        <f>IFERROR(N473/$N$18*100,"0.00")</f>
        <v>0</v>
      </c>
    </row>
    <row r="474" spans="1:15" ht="12.75" x14ac:dyDescent="0.2">
      <c r="A474" s="446">
        <v>2</v>
      </c>
      <c r="B474" s="425">
        <v>6</v>
      </c>
      <c r="C474" s="425">
        <v>8</v>
      </c>
      <c r="D474" s="425">
        <v>8</v>
      </c>
      <c r="E474" s="426" t="s">
        <v>298</v>
      </c>
      <c r="F474" s="5" t="s">
        <v>278</v>
      </c>
      <c r="G474" s="432"/>
      <c r="H474" s="432"/>
      <c r="I474" s="432"/>
      <c r="J474" s="432"/>
      <c r="K474" s="432"/>
      <c r="L474" s="432"/>
      <c r="M474" s="432"/>
      <c r="N474" s="432">
        <f>SUBTOTAL(9,G474:M474)</f>
        <v>0</v>
      </c>
      <c r="O474" s="430">
        <f>IFERROR(N474/$N$18*100,"0.00")</f>
        <v>0</v>
      </c>
    </row>
    <row r="475" spans="1:15" ht="12.75" x14ac:dyDescent="0.2">
      <c r="A475" s="446">
        <v>2</v>
      </c>
      <c r="B475" s="425">
        <v>6</v>
      </c>
      <c r="C475" s="425">
        <v>8</v>
      </c>
      <c r="D475" s="425">
        <v>8</v>
      </c>
      <c r="E475" s="426" t="s">
        <v>299</v>
      </c>
      <c r="F475" s="5" t="s">
        <v>279</v>
      </c>
      <c r="G475" s="422"/>
      <c r="H475" s="422"/>
      <c r="I475" s="422"/>
      <c r="J475" s="422"/>
      <c r="K475" s="422"/>
      <c r="L475" s="422"/>
      <c r="M475" s="422"/>
      <c r="N475" s="432">
        <f>SUBTOTAL(9,G475:M475)</f>
        <v>0</v>
      </c>
      <c r="O475" s="430">
        <f>IFERROR(N475/$N$18*100,"0.00")</f>
        <v>0</v>
      </c>
    </row>
    <row r="476" spans="1:15" ht="12.75" x14ac:dyDescent="0.2">
      <c r="A476" s="419">
        <v>2</v>
      </c>
      <c r="B476" s="420">
        <v>6</v>
      </c>
      <c r="C476" s="420">
        <v>8</v>
      </c>
      <c r="D476" s="420">
        <v>9</v>
      </c>
      <c r="E476" s="421"/>
      <c r="F476" s="9" t="s">
        <v>280</v>
      </c>
      <c r="G476" s="422">
        <f t="shared" ref="G476:O476" si="217">+G477</f>
        <v>0</v>
      </c>
      <c r="H476" s="422">
        <f t="shared" si="217"/>
        <v>0</v>
      </c>
      <c r="I476" s="422">
        <f t="shared" si="217"/>
        <v>0</v>
      </c>
      <c r="J476" s="422">
        <f t="shared" si="217"/>
        <v>0</v>
      </c>
      <c r="K476" s="422">
        <f t="shared" si="217"/>
        <v>0</v>
      </c>
      <c r="L476" s="422">
        <f t="shared" si="217"/>
        <v>0</v>
      </c>
      <c r="M476" s="422">
        <f t="shared" si="217"/>
        <v>0</v>
      </c>
      <c r="N476" s="422">
        <f t="shared" si="217"/>
        <v>0</v>
      </c>
      <c r="O476" s="423">
        <f t="shared" si="217"/>
        <v>0</v>
      </c>
    </row>
    <row r="477" spans="1:15" ht="12.75" x14ac:dyDescent="0.2">
      <c r="A477" s="446">
        <v>2</v>
      </c>
      <c r="B477" s="425">
        <v>6</v>
      </c>
      <c r="C477" s="425">
        <v>8</v>
      </c>
      <c r="D477" s="425">
        <v>9</v>
      </c>
      <c r="E477" s="426" t="s">
        <v>296</v>
      </c>
      <c r="F477" s="5" t="s">
        <v>280</v>
      </c>
      <c r="G477" s="422"/>
      <c r="H477" s="422"/>
      <c r="I477" s="422"/>
      <c r="J477" s="422"/>
      <c r="K477" s="422"/>
      <c r="L477" s="422"/>
      <c r="M477" s="422"/>
      <c r="N477" s="432">
        <f>SUBTOTAL(9,G477:M477)</f>
        <v>0</v>
      </c>
      <c r="O477" s="430">
        <f>IFERROR(N477/$N$18*100,"0.00")</f>
        <v>0</v>
      </c>
    </row>
    <row r="478" spans="1:15" ht="12.75" x14ac:dyDescent="0.2">
      <c r="A478" s="414">
        <v>2</v>
      </c>
      <c r="B478" s="415">
        <v>6</v>
      </c>
      <c r="C478" s="415">
        <v>9</v>
      </c>
      <c r="D478" s="415"/>
      <c r="E478" s="416"/>
      <c r="F478" s="10" t="s">
        <v>439</v>
      </c>
      <c r="G478" s="417">
        <f t="shared" ref="G478:N478" si="218">+G479+G481+G483</f>
        <v>0</v>
      </c>
      <c r="H478" s="417">
        <f t="shared" si="218"/>
        <v>0</v>
      </c>
      <c r="I478" s="417">
        <f t="shared" si="218"/>
        <v>0</v>
      </c>
      <c r="J478" s="417">
        <f t="shared" si="218"/>
        <v>0</v>
      </c>
      <c r="K478" s="417">
        <f t="shared" si="218"/>
        <v>0</v>
      </c>
      <c r="L478" s="417">
        <f t="shared" si="218"/>
        <v>0</v>
      </c>
      <c r="M478" s="417">
        <f t="shared" si="218"/>
        <v>0</v>
      </c>
      <c r="N478" s="417">
        <f t="shared" si="218"/>
        <v>0</v>
      </c>
      <c r="O478" s="418">
        <f>+O479+O481+O483</f>
        <v>0</v>
      </c>
    </row>
    <row r="479" spans="1:15" ht="12.75" x14ac:dyDescent="0.2">
      <c r="A479" s="453">
        <v>2</v>
      </c>
      <c r="B479" s="420">
        <v>6</v>
      </c>
      <c r="C479" s="420">
        <v>9</v>
      </c>
      <c r="D479" s="420">
        <v>1</v>
      </c>
      <c r="E479" s="421"/>
      <c r="F479" s="9" t="s">
        <v>440</v>
      </c>
      <c r="G479" s="422">
        <f t="shared" ref="G479:O479" si="219">+G480</f>
        <v>0</v>
      </c>
      <c r="H479" s="422">
        <f t="shared" si="219"/>
        <v>0</v>
      </c>
      <c r="I479" s="422">
        <f t="shared" si="219"/>
        <v>0</v>
      </c>
      <c r="J479" s="422">
        <f t="shared" si="219"/>
        <v>0</v>
      </c>
      <c r="K479" s="422">
        <f t="shared" si="219"/>
        <v>0</v>
      </c>
      <c r="L479" s="422">
        <f t="shared" si="219"/>
        <v>0</v>
      </c>
      <c r="M479" s="422">
        <f t="shared" si="219"/>
        <v>0</v>
      </c>
      <c r="N479" s="422">
        <f t="shared" si="219"/>
        <v>0</v>
      </c>
      <c r="O479" s="423">
        <f t="shared" si="219"/>
        <v>0</v>
      </c>
    </row>
    <row r="480" spans="1:15" ht="12.75" x14ac:dyDescent="0.2">
      <c r="A480" s="446">
        <v>2</v>
      </c>
      <c r="B480" s="425">
        <v>6</v>
      </c>
      <c r="C480" s="425">
        <v>9</v>
      </c>
      <c r="D480" s="425">
        <v>1</v>
      </c>
      <c r="E480" s="426" t="s">
        <v>296</v>
      </c>
      <c r="F480" s="5" t="s">
        <v>440</v>
      </c>
      <c r="G480" s="422"/>
      <c r="H480" s="422"/>
      <c r="I480" s="422"/>
      <c r="J480" s="422"/>
      <c r="K480" s="422"/>
      <c r="L480" s="422"/>
      <c r="M480" s="422"/>
      <c r="N480" s="432">
        <f>SUBTOTAL(9,G480:M480)</f>
        <v>0</v>
      </c>
      <c r="O480" s="430">
        <f>IFERROR(N480/$N$18*100,"0.00")</f>
        <v>0</v>
      </c>
    </row>
    <row r="481" spans="1:15" ht="12.75" x14ac:dyDescent="0.2">
      <c r="A481" s="453">
        <v>2</v>
      </c>
      <c r="B481" s="420">
        <v>6</v>
      </c>
      <c r="C481" s="420">
        <v>9</v>
      </c>
      <c r="D481" s="420">
        <v>2</v>
      </c>
      <c r="E481" s="421"/>
      <c r="F481" s="9" t="s">
        <v>441</v>
      </c>
      <c r="G481" s="422">
        <f t="shared" ref="G481:O481" si="220">+G482</f>
        <v>0</v>
      </c>
      <c r="H481" s="422">
        <f t="shared" si="220"/>
        <v>0</v>
      </c>
      <c r="I481" s="422">
        <f t="shared" si="220"/>
        <v>0</v>
      </c>
      <c r="J481" s="422">
        <f t="shared" si="220"/>
        <v>0</v>
      </c>
      <c r="K481" s="422">
        <f t="shared" si="220"/>
        <v>0</v>
      </c>
      <c r="L481" s="422">
        <f t="shared" si="220"/>
        <v>0</v>
      </c>
      <c r="M481" s="422">
        <f t="shared" si="220"/>
        <v>0</v>
      </c>
      <c r="N481" s="422">
        <f t="shared" si="220"/>
        <v>0</v>
      </c>
      <c r="O481" s="423">
        <f t="shared" si="220"/>
        <v>0</v>
      </c>
    </row>
    <row r="482" spans="1:15" ht="12.75" x14ac:dyDescent="0.2">
      <c r="A482" s="446">
        <v>2</v>
      </c>
      <c r="B482" s="425">
        <v>6</v>
      </c>
      <c r="C482" s="425">
        <v>9</v>
      </c>
      <c r="D482" s="425">
        <v>2</v>
      </c>
      <c r="E482" s="426" t="s">
        <v>296</v>
      </c>
      <c r="F482" s="5" t="s">
        <v>441</v>
      </c>
      <c r="G482" s="422"/>
      <c r="H482" s="422"/>
      <c r="I482" s="422"/>
      <c r="J482" s="422"/>
      <c r="K482" s="422"/>
      <c r="L482" s="422"/>
      <c r="M482" s="422"/>
      <c r="N482" s="432">
        <f>SUBTOTAL(9,G482:M482)</f>
        <v>0</v>
      </c>
      <c r="O482" s="430">
        <f>IFERROR(N482/$N$18*100,"0.00")</f>
        <v>0</v>
      </c>
    </row>
    <row r="483" spans="1:15" ht="12.75" x14ac:dyDescent="0.2">
      <c r="A483" s="453">
        <v>2</v>
      </c>
      <c r="B483" s="420">
        <v>6</v>
      </c>
      <c r="C483" s="420">
        <v>9</v>
      </c>
      <c r="D483" s="420">
        <v>9</v>
      </c>
      <c r="E483" s="421"/>
      <c r="F483" s="9" t="s">
        <v>442</v>
      </c>
      <c r="G483" s="422">
        <f t="shared" ref="G483:O483" si="221">+G484</f>
        <v>0</v>
      </c>
      <c r="H483" s="422">
        <f t="shared" si="221"/>
        <v>0</v>
      </c>
      <c r="I483" s="422">
        <f t="shared" si="221"/>
        <v>0</v>
      </c>
      <c r="J483" s="422">
        <f t="shared" si="221"/>
        <v>0</v>
      </c>
      <c r="K483" s="422">
        <f t="shared" si="221"/>
        <v>0</v>
      </c>
      <c r="L483" s="422">
        <f t="shared" si="221"/>
        <v>0</v>
      </c>
      <c r="M483" s="422">
        <f t="shared" si="221"/>
        <v>0</v>
      </c>
      <c r="N483" s="422">
        <f t="shared" si="221"/>
        <v>0</v>
      </c>
      <c r="O483" s="423">
        <f t="shared" si="221"/>
        <v>0</v>
      </c>
    </row>
    <row r="484" spans="1:15" ht="12.75" x14ac:dyDescent="0.2">
      <c r="A484" s="446">
        <v>2</v>
      </c>
      <c r="B484" s="425">
        <v>6</v>
      </c>
      <c r="C484" s="425">
        <v>9</v>
      </c>
      <c r="D484" s="425">
        <v>9</v>
      </c>
      <c r="E484" s="426" t="s">
        <v>296</v>
      </c>
      <c r="F484" s="5" t="s">
        <v>442</v>
      </c>
      <c r="G484" s="422"/>
      <c r="H484" s="422"/>
      <c r="I484" s="422"/>
      <c r="J484" s="422"/>
      <c r="K484" s="422"/>
      <c r="L484" s="422"/>
      <c r="M484" s="422"/>
      <c r="N484" s="432">
        <f>SUBTOTAL(9,G484:M484)</f>
        <v>0</v>
      </c>
      <c r="O484" s="430">
        <f>IFERROR(N484/$N$18*100,"0.00")</f>
        <v>0</v>
      </c>
    </row>
    <row r="485" spans="1:15" ht="12.75" x14ac:dyDescent="0.2">
      <c r="A485" s="408">
        <v>2</v>
      </c>
      <c r="B485" s="409">
        <v>7</v>
      </c>
      <c r="C485" s="410"/>
      <c r="D485" s="410"/>
      <c r="E485" s="411"/>
      <c r="F485" s="11" t="s">
        <v>241</v>
      </c>
      <c r="G485" s="412">
        <f t="shared" ref="G485:N485" si="222">+G486+G497+G510</f>
        <v>0</v>
      </c>
      <c r="H485" s="412">
        <f t="shared" si="222"/>
        <v>0</v>
      </c>
      <c r="I485" s="412">
        <f t="shared" si="222"/>
        <v>0</v>
      </c>
      <c r="J485" s="412">
        <f t="shared" si="222"/>
        <v>0</v>
      </c>
      <c r="K485" s="412">
        <f t="shared" si="222"/>
        <v>0</v>
      </c>
      <c r="L485" s="412">
        <f t="shared" si="222"/>
        <v>0</v>
      </c>
      <c r="M485" s="412">
        <f t="shared" si="222"/>
        <v>0</v>
      </c>
      <c r="N485" s="412">
        <f t="shared" si="222"/>
        <v>0</v>
      </c>
      <c r="O485" s="413">
        <f>+O486+O497+O510</f>
        <v>0</v>
      </c>
    </row>
    <row r="486" spans="1:15" ht="12.75" x14ac:dyDescent="0.2">
      <c r="A486" s="414">
        <v>2</v>
      </c>
      <c r="B486" s="415">
        <v>7</v>
      </c>
      <c r="C486" s="415">
        <v>1</v>
      </c>
      <c r="D486" s="415"/>
      <c r="E486" s="416"/>
      <c r="F486" s="10" t="s">
        <v>281</v>
      </c>
      <c r="G486" s="417">
        <f t="shared" ref="G486:N486" si="223">+G487+G489+G491+G493+G495</f>
        <v>0</v>
      </c>
      <c r="H486" s="417">
        <f t="shared" si="223"/>
        <v>0</v>
      </c>
      <c r="I486" s="417">
        <f t="shared" si="223"/>
        <v>0</v>
      </c>
      <c r="J486" s="417">
        <f t="shared" si="223"/>
        <v>0</v>
      </c>
      <c r="K486" s="417">
        <f t="shared" si="223"/>
        <v>0</v>
      </c>
      <c r="L486" s="417">
        <f t="shared" si="223"/>
        <v>0</v>
      </c>
      <c r="M486" s="417">
        <f t="shared" si="223"/>
        <v>0</v>
      </c>
      <c r="N486" s="417">
        <f t="shared" si="223"/>
        <v>0</v>
      </c>
      <c r="O486" s="418">
        <f>+O487+O489+O491+O493+O495</f>
        <v>0</v>
      </c>
    </row>
    <row r="487" spans="1:15" ht="12.75" x14ac:dyDescent="0.2">
      <c r="A487" s="419">
        <v>2</v>
      </c>
      <c r="B487" s="420">
        <v>7</v>
      </c>
      <c r="C487" s="420">
        <v>1</v>
      </c>
      <c r="D487" s="420">
        <v>1</v>
      </c>
      <c r="E487" s="421"/>
      <c r="F487" s="420" t="s">
        <v>282</v>
      </c>
      <c r="G487" s="422">
        <f t="shared" ref="G487:O487" si="224">+G488</f>
        <v>0</v>
      </c>
      <c r="H487" s="422">
        <f t="shared" si="224"/>
        <v>0</v>
      </c>
      <c r="I487" s="422">
        <f t="shared" si="224"/>
        <v>0</v>
      </c>
      <c r="J487" s="422">
        <f t="shared" si="224"/>
        <v>0</v>
      </c>
      <c r="K487" s="422">
        <f t="shared" si="224"/>
        <v>0</v>
      </c>
      <c r="L487" s="422">
        <f t="shared" si="224"/>
        <v>0</v>
      </c>
      <c r="M487" s="422">
        <f t="shared" si="224"/>
        <v>0</v>
      </c>
      <c r="N487" s="422">
        <f t="shared" si="224"/>
        <v>0</v>
      </c>
      <c r="O487" s="423">
        <f t="shared" si="224"/>
        <v>0</v>
      </c>
    </row>
    <row r="488" spans="1:15" ht="12.75" x14ac:dyDescent="0.2">
      <c r="A488" s="446">
        <v>2</v>
      </c>
      <c r="B488" s="425">
        <v>7</v>
      </c>
      <c r="C488" s="425">
        <v>1</v>
      </c>
      <c r="D488" s="425">
        <v>1</v>
      </c>
      <c r="E488" s="426" t="s">
        <v>296</v>
      </c>
      <c r="F488" s="5" t="s">
        <v>282</v>
      </c>
      <c r="G488" s="422"/>
      <c r="H488" s="422"/>
      <c r="I488" s="422"/>
      <c r="J488" s="422"/>
      <c r="K488" s="422"/>
      <c r="L488" s="422"/>
      <c r="M488" s="422"/>
      <c r="N488" s="432">
        <f>SUBTOTAL(9,G488:M488)</f>
        <v>0</v>
      </c>
      <c r="O488" s="430">
        <f>IFERROR(N488/$N$18*100,"0.00")</f>
        <v>0</v>
      </c>
    </row>
    <row r="489" spans="1:15" ht="12.75" x14ac:dyDescent="0.2">
      <c r="A489" s="419">
        <v>2</v>
      </c>
      <c r="B489" s="420">
        <v>7</v>
      </c>
      <c r="C489" s="420">
        <v>1</v>
      </c>
      <c r="D489" s="420">
        <v>2</v>
      </c>
      <c r="E489" s="421"/>
      <c r="F489" s="420" t="s">
        <v>283</v>
      </c>
      <c r="G489" s="422">
        <f t="shared" ref="G489:O489" si="225">+G490</f>
        <v>0</v>
      </c>
      <c r="H489" s="422">
        <f t="shared" si="225"/>
        <v>0</v>
      </c>
      <c r="I489" s="422">
        <f t="shared" si="225"/>
        <v>0</v>
      </c>
      <c r="J489" s="422">
        <f t="shared" si="225"/>
        <v>0</v>
      </c>
      <c r="K489" s="422">
        <f t="shared" si="225"/>
        <v>0</v>
      </c>
      <c r="L489" s="422">
        <f t="shared" si="225"/>
        <v>0</v>
      </c>
      <c r="M489" s="422">
        <f t="shared" si="225"/>
        <v>0</v>
      </c>
      <c r="N489" s="422">
        <f t="shared" si="225"/>
        <v>0</v>
      </c>
      <c r="O489" s="423">
        <f t="shared" si="225"/>
        <v>0</v>
      </c>
    </row>
    <row r="490" spans="1:15" ht="12.75" x14ac:dyDescent="0.2">
      <c r="A490" s="446">
        <v>2</v>
      </c>
      <c r="B490" s="425">
        <v>7</v>
      </c>
      <c r="C490" s="425">
        <v>1</v>
      </c>
      <c r="D490" s="425">
        <v>2</v>
      </c>
      <c r="E490" s="426" t="s">
        <v>296</v>
      </c>
      <c r="F490" s="5" t="s">
        <v>283</v>
      </c>
      <c r="G490" s="422"/>
      <c r="H490" s="422"/>
      <c r="I490" s="422"/>
      <c r="J490" s="422"/>
      <c r="K490" s="422"/>
      <c r="L490" s="422"/>
      <c r="M490" s="422"/>
      <c r="N490" s="432">
        <f>SUBTOTAL(9,G490:M490)</f>
        <v>0</v>
      </c>
      <c r="O490" s="430">
        <f>IFERROR(N490/$N$18*100,"0.00")</f>
        <v>0</v>
      </c>
    </row>
    <row r="491" spans="1:15" ht="12.75" x14ac:dyDescent="0.2">
      <c r="A491" s="419">
        <v>2</v>
      </c>
      <c r="B491" s="420">
        <v>7</v>
      </c>
      <c r="C491" s="420">
        <v>1</v>
      </c>
      <c r="D491" s="420">
        <v>3</v>
      </c>
      <c r="E491" s="421"/>
      <c r="F491" s="420" t="s">
        <v>284</v>
      </c>
      <c r="G491" s="422">
        <f t="shared" ref="G491:O491" si="226">+G492</f>
        <v>0</v>
      </c>
      <c r="H491" s="422">
        <f t="shared" si="226"/>
        <v>0</v>
      </c>
      <c r="I491" s="422">
        <f t="shared" si="226"/>
        <v>0</v>
      </c>
      <c r="J491" s="422">
        <f t="shared" si="226"/>
        <v>0</v>
      </c>
      <c r="K491" s="422">
        <f t="shared" si="226"/>
        <v>0</v>
      </c>
      <c r="L491" s="422">
        <f t="shared" si="226"/>
        <v>0</v>
      </c>
      <c r="M491" s="422">
        <f t="shared" si="226"/>
        <v>0</v>
      </c>
      <c r="N491" s="422">
        <f t="shared" si="226"/>
        <v>0</v>
      </c>
      <c r="O491" s="423">
        <f t="shared" si="226"/>
        <v>0</v>
      </c>
    </row>
    <row r="492" spans="1:15" ht="12.75" x14ac:dyDescent="0.2">
      <c r="A492" s="446">
        <v>2</v>
      </c>
      <c r="B492" s="425">
        <v>7</v>
      </c>
      <c r="C492" s="425">
        <v>1</v>
      </c>
      <c r="D492" s="425">
        <v>3</v>
      </c>
      <c r="E492" s="426" t="s">
        <v>296</v>
      </c>
      <c r="F492" s="5" t="s">
        <v>284</v>
      </c>
      <c r="G492" s="422"/>
      <c r="H492" s="422"/>
      <c r="I492" s="422"/>
      <c r="J492" s="422"/>
      <c r="K492" s="422"/>
      <c r="L492" s="422"/>
      <c r="M492" s="422"/>
      <c r="N492" s="432">
        <f>SUBTOTAL(9,G492:M492)</f>
        <v>0</v>
      </c>
      <c r="O492" s="430">
        <f>IFERROR(N492/$N$18*100,"0.00")</f>
        <v>0</v>
      </c>
    </row>
    <row r="493" spans="1:15" ht="12.75" x14ac:dyDescent="0.2">
      <c r="A493" s="419">
        <v>2</v>
      </c>
      <c r="B493" s="420">
        <v>7</v>
      </c>
      <c r="C493" s="420">
        <v>1</v>
      </c>
      <c r="D493" s="420">
        <v>4</v>
      </c>
      <c r="E493" s="421"/>
      <c r="F493" s="420" t="s">
        <v>285</v>
      </c>
      <c r="G493" s="422">
        <f t="shared" ref="G493:O493" si="227">+G494</f>
        <v>0</v>
      </c>
      <c r="H493" s="422">
        <f t="shared" si="227"/>
        <v>0</v>
      </c>
      <c r="I493" s="422">
        <f t="shared" si="227"/>
        <v>0</v>
      </c>
      <c r="J493" s="422">
        <f t="shared" si="227"/>
        <v>0</v>
      </c>
      <c r="K493" s="422">
        <f t="shared" si="227"/>
        <v>0</v>
      </c>
      <c r="L493" s="422">
        <f t="shared" si="227"/>
        <v>0</v>
      </c>
      <c r="M493" s="422">
        <f t="shared" si="227"/>
        <v>0</v>
      </c>
      <c r="N493" s="422">
        <f t="shared" si="227"/>
        <v>0</v>
      </c>
      <c r="O493" s="423">
        <f t="shared" si="227"/>
        <v>0</v>
      </c>
    </row>
    <row r="494" spans="1:15" ht="12.75" x14ac:dyDescent="0.2">
      <c r="A494" s="446">
        <v>2</v>
      </c>
      <c r="B494" s="425">
        <v>7</v>
      </c>
      <c r="C494" s="425">
        <v>1</v>
      </c>
      <c r="D494" s="425">
        <v>4</v>
      </c>
      <c r="E494" s="426" t="s">
        <v>296</v>
      </c>
      <c r="F494" s="5" t="s">
        <v>285</v>
      </c>
      <c r="G494" s="422"/>
      <c r="H494" s="422"/>
      <c r="I494" s="422"/>
      <c r="J494" s="422"/>
      <c r="K494" s="422"/>
      <c r="L494" s="422"/>
      <c r="M494" s="422"/>
      <c r="N494" s="432">
        <f>SUBTOTAL(9,G494:M494)</f>
        <v>0</v>
      </c>
      <c r="O494" s="430">
        <f>IFERROR(N494/$N$18*100,"0.00")</f>
        <v>0</v>
      </c>
    </row>
    <row r="495" spans="1:15" ht="12.75" x14ac:dyDescent="0.2">
      <c r="A495" s="453">
        <v>2</v>
      </c>
      <c r="B495" s="420">
        <v>7</v>
      </c>
      <c r="C495" s="420">
        <v>1</v>
      </c>
      <c r="D495" s="420">
        <v>5</v>
      </c>
      <c r="E495" s="421"/>
      <c r="F495" s="9" t="s">
        <v>443</v>
      </c>
      <c r="G495" s="422">
        <f t="shared" ref="G495:O495" si="228">+G496</f>
        <v>0</v>
      </c>
      <c r="H495" s="422">
        <f t="shared" si="228"/>
        <v>0</v>
      </c>
      <c r="I495" s="422">
        <f t="shared" si="228"/>
        <v>0</v>
      </c>
      <c r="J495" s="422">
        <f t="shared" si="228"/>
        <v>0</v>
      </c>
      <c r="K495" s="422">
        <f t="shared" si="228"/>
        <v>0</v>
      </c>
      <c r="L495" s="422">
        <f t="shared" si="228"/>
        <v>0</v>
      </c>
      <c r="M495" s="422">
        <f t="shared" si="228"/>
        <v>0</v>
      </c>
      <c r="N495" s="422">
        <f t="shared" si="228"/>
        <v>0</v>
      </c>
      <c r="O495" s="423">
        <f t="shared" si="228"/>
        <v>0</v>
      </c>
    </row>
    <row r="496" spans="1:15" ht="12.75" x14ac:dyDescent="0.2">
      <c r="A496" s="446">
        <v>2</v>
      </c>
      <c r="B496" s="425">
        <v>7</v>
      </c>
      <c r="C496" s="425">
        <v>1</v>
      </c>
      <c r="D496" s="425">
        <v>5</v>
      </c>
      <c r="E496" s="426" t="s">
        <v>296</v>
      </c>
      <c r="F496" s="5" t="s">
        <v>443</v>
      </c>
      <c r="G496" s="422"/>
      <c r="H496" s="422"/>
      <c r="I496" s="422"/>
      <c r="J496" s="422"/>
      <c r="K496" s="422"/>
      <c r="L496" s="422"/>
      <c r="M496" s="422"/>
      <c r="N496" s="432">
        <f>SUBTOTAL(9,G496:M496)</f>
        <v>0</v>
      </c>
      <c r="O496" s="430">
        <f>IFERROR(N496/$N$18*100,"0.00")</f>
        <v>0</v>
      </c>
    </row>
    <row r="497" spans="1:15" ht="12.75" x14ac:dyDescent="0.2">
      <c r="A497" s="414">
        <v>2</v>
      </c>
      <c r="B497" s="415">
        <v>7</v>
      </c>
      <c r="C497" s="415">
        <v>2</v>
      </c>
      <c r="D497" s="415"/>
      <c r="E497" s="416"/>
      <c r="F497" s="10" t="s">
        <v>286</v>
      </c>
      <c r="G497" s="417">
        <f t="shared" ref="G497:N497" si="229">+G498+G500+G502+G504+G506+G508</f>
        <v>0</v>
      </c>
      <c r="H497" s="417">
        <f t="shared" si="229"/>
        <v>0</v>
      </c>
      <c r="I497" s="417">
        <f t="shared" si="229"/>
        <v>0</v>
      </c>
      <c r="J497" s="417">
        <f t="shared" si="229"/>
        <v>0</v>
      </c>
      <c r="K497" s="417">
        <f t="shared" si="229"/>
        <v>0</v>
      </c>
      <c r="L497" s="417">
        <f t="shared" si="229"/>
        <v>0</v>
      </c>
      <c r="M497" s="417">
        <f t="shared" si="229"/>
        <v>0</v>
      </c>
      <c r="N497" s="417">
        <f t="shared" si="229"/>
        <v>0</v>
      </c>
      <c r="O497" s="418">
        <f>+O498+O500+O502+O504+O506+O508</f>
        <v>0</v>
      </c>
    </row>
    <row r="498" spans="1:15" ht="12.75" x14ac:dyDescent="0.2">
      <c r="A498" s="419">
        <v>2</v>
      </c>
      <c r="B498" s="420">
        <v>7</v>
      </c>
      <c r="C498" s="420">
        <v>2</v>
      </c>
      <c r="D498" s="420">
        <v>1</v>
      </c>
      <c r="E498" s="421"/>
      <c r="F498" s="420" t="s">
        <v>287</v>
      </c>
      <c r="G498" s="422">
        <f t="shared" ref="G498:O498" si="230">+G499</f>
        <v>0</v>
      </c>
      <c r="H498" s="422">
        <f t="shared" si="230"/>
        <v>0</v>
      </c>
      <c r="I498" s="422">
        <f t="shared" si="230"/>
        <v>0</v>
      </c>
      <c r="J498" s="422">
        <f t="shared" si="230"/>
        <v>0</v>
      </c>
      <c r="K498" s="422">
        <f t="shared" si="230"/>
        <v>0</v>
      </c>
      <c r="L498" s="422">
        <f t="shared" si="230"/>
        <v>0</v>
      </c>
      <c r="M498" s="422">
        <f t="shared" si="230"/>
        <v>0</v>
      </c>
      <c r="N498" s="422">
        <f t="shared" si="230"/>
        <v>0</v>
      </c>
      <c r="O498" s="423">
        <f t="shared" si="230"/>
        <v>0</v>
      </c>
    </row>
    <row r="499" spans="1:15" ht="12.75" x14ac:dyDescent="0.2">
      <c r="A499" s="446">
        <v>2</v>
      </c>
      <c r="B499" s="425">
        <v>7</v>
      </c>
      <c r="C499" s="425">
        <v>2</v>
      </c>
      <c r="D499" s="425">
        <v>1</v>
      </c>
      <c r="E499" s="426" t="s">
        <v>296</v>
      </c>
      <c r="F499" s="5" t="s">
        <v>287</v>
      </c>
      <c r="G499" s="422"/>
      <c r="H499" s="422"/>
      <c r="I499" s="422"/>
      <c r="J499" s="422"/>
      <c r="K499" s="422"/>
      <c r="L499" s="422"/>
      <c r="M499" s="422"/>
      <c r="N499" s="432">
        <f>SUBTOTAL(9,G499:M499)</f>
        <v>0</v>
      </c>
      <c r="O499" s="430">
        <f>IFERROR(N499/$N$18*100,"0.00")</f>
        <v>0</v>
      </c>
    </row>
    <row r="500" spans="1:15" ht="12.75" x14ac:dyDescent="0.2">
      <c r="A500" s="419">
        <v>2</v>
      </c>
      <c r="B500" s="420">
        <v>7</v>
      </c>
      <c r="C500" s="420">
        <v>2</v>
      </c>
      <c r="D500" s="420">
        <v>2</v>
      </c>
      <c r="E500" s="421"/>
      <c r="F500" s="420" t="s">
        <v>288</v>
      </c>
      <c r="G500" s="422">
        <f t="shared" ref="G500:O500" si="231">+G501</f>
        <v>0</v>
      </c>
      <c r="H500" s="422">
        <f t="shared" si="231"/>
        <v>0</v>
      </c>
      <c r="I500" s="422">
        <f t="shared" si="231"/>
        <v>0</v>
      </c>
      <c r="J500" s="422">
        <f t="shared" si="231"/>
        <v>0</v>
      </c>
      <c r="K500" s="422">
        <f t="shared" si="231"/>
        <v>0</v>
      </c>
      <c r="L500" s="422">
        <f t="shared" si="231"/>
        <v>0</v>
      </c>
      <c r="M500" s="422">
        <f t="shared" si="231"/>
        <v>0</v>
      </c>
      <c r="N500" s="422">
        <f t="shared" si="231"/>
        <v>0</v>
      </c>
      <c r="O500" s="423">
        <f t="shared" si="231"/>
        <v>0</v>
      </c>
    </row>
    <row r="501" spans="1:15" ht="12.75" x14ac:dyDescent="0.2">
      <c r="A501" s="446">
        <v>2</v>
      </c>
      <c r="B501" s="425">
        <v>7</v>
      </c>
      <c r="C501" s="425">
        <v>2</v>
      </c>
      <c r="D501" s="425">
        <v>2</v>
      </c>
      <c r="E501" s="426" t="s">
        <v>296</v>
      </c>
      <c r="F501" s="5" t="s">
        <v>288</v>
      </c>
      <c r="G501" s="422"/>
      <c r="H501" s="422"/>
      <c r="I501" s="422"/>
      <c r="J501" s="422"/>
      <c r="K501" s="422"/>
      <c r="L501" s="422"/>
      <c r="M501" s="422"/>
      <c r="N501" s="432">
        <f>SUBTOTAL(9,G501:M501)</f>
        <v>0</v>
      </c>
      <c r="O501" s="430">
        <f>IFERROR(N501/$N$18*100,"0.00")</f>
        <v>0</v>
      </c>
    </row>
    <row r="502" spans="1:15" ht="12.75" x14ac:dyDescent="0.2">
      <c r="A502" s="419">
        <v>2</v>
      </c>
      <c r="B502" s="420">
        <v>7</v>
      </c>
      <c r="C502" s="420">
        <v>2</v>
      </c>
      <c r="D502" s="420">
        <v>3</v>
      </c>
      <c r="E502" s="421"/>
      <c r="F502" s="420" t="s">
        <v>289</v>
      </c>
      <c r="G502" s="422">
        <f t="shared" ref="G502:O502" si="232">+G503</f>
        <v>0</v>
      </c>
      <c r="H502" s="422">
        <f t="shared" si="232"/>
        <v>0</v>
      </c>
      <c r="I502" s="422">
        <f t="shared" si="232"/>
        <v>0</v>
      </c>
      <c r="J502" s="422">
        <f t="shared" si="232"/>
        <v>0</v>
      </c>
      <c r="K502" s="422">
        <f t="shared" si="232"/>
        <v>0</v>
      </c>
      <c r="L502" s="422">
        <f t="shared" si="232"/>
        <v>0</v>
      </c>
      <c r="M502" s="422">
        <f t="shared" si="232"/>
        <v>0</v>
      </c>
      <c r="N502" s="422">
        <f t="shared" si="232"/>
        <v>0</v>
      </c>
      <c r="O502" s="423">
        <f t="shared" si="232"/>
        <v>0</v>
      </c>
    </row>
    <row r="503" spans="1:15" ht="12.75" x14ac:dyDescent="0.2">
      <c r="A503" s="446">
        <v>2</v>
      </c>
      <c r="B503" s="425">
        <v>7</v>
      </c>
      <c r="C503" s="425">
        <v>2</v>
      </c>
      <c r="D503" s="425">
        <v>3</v>
      </c>
      <c r="E503" s="426" t="s">
        <v>296</v>
      </c>
      <c r="F503" s="5" t="s">
        <v>289</v>
      </c>
      <c r="G503" s="422"/>
      <c r="H503" s="422"/>
      <c r="I503" s="422"/>
      <c r="J503" s="422"/>
      <c r="K503" s="422"/>
      <c r="L503" s="422"/>
      <c r="M503" s="422"/>
      <c r="N503" s="432">
        <f>SUBTOTAL(9,G503:M503)</f>
        <v>0</v>
      </c>
      <c r="O503" s="430">
        <f>IFERROR(N503/$N$18*100,"0.00")</f>
        <v>0</v>
      </c>
    </row>
    <row r="504" spans="1:15" ht="12.75" x14ac:dyDescent="0.2">
      <c r="A504" s="419">
        <v>2</v>
      </c>
      <c r="B504" s="420">
        <v>7</v>
      </c>
      <c r="C504" s="420">
        <v>2</v>
      </c>
      <c r="D504" s="420">
        <v>4</v>
      </c>
      <c r="E504" s="421"/>
      <c r="F504" s="420" t="s">
        <v>290</v>
      </c>
      <c r="G504" s="422">
        <f t="shared" ref="G504:O504" si="233">+G505</f>
        <v>0</v>
      </c>
      <c r="H504" s="422">
        <f t="shared" si="233"/>
        <v>0</v>
      </c>
      <c r="I504" s="422">
        <f t="shared" si="233"/>
        <v>0</v>
      </c>
      <c r="J504" s="422">
        <f t="shared" si="233"/>
        <v>0</v>
      </c>
      <c r="K504" s="422">
        <f t="shared" si="233"/>
        <v>0</v>
      </c>
      <c r="L504" s="422">
        <f t="shared" si="233"/>
        <v>0</v>
      </c>
      <c r="M504" s="422">
        <f t="shared" si="233"/>
        <v>0</v>
      </c>
      <c r="N504" s="422">
        <f t="shared" si="233"/>
        <v>0</v>
      </c>
      <c r="O504" s="423">
        <f t="shared" si="233"/>
        <v>0</v>
      </c>
    </row>
    <row r="505" spans="1:15" ht="12.75" x14ac:dyDescent="0.2">
      <c r="A505" s="446">
        <v>2</v>
      </c>
      <c r="B505" s="425">
        <v>7</v>
      </c>
      <c r="C505" s="425">
        <v>2</v>
      </c>
      <c r="D505" s="425">
        <v>4</v>
      </c>
      <c r="E505" s="426" t="s">
        <v>296</v>
      </c>
      <c r="F505" s="5" t="s">
        <v>290</v>
      </c>
      <c r="G505" s="422"/>
      <c r="H505" s="422"/>
      <c r="I505" s="422"/>
      <c r="J505" s="422"/>
      <c r="K505" s="422"/>
      <c r="L505" s="422"/>
      <c r="M505" s="422"/>
      <c r="N505" s="432">
        <f>SUBTOTAL(9,G505:M505)</f>
        <v>0</v>
      </c>
      <c r="O505" s="430">
        <f>IFERROR(N505/$N$18*100,"0.00")</f>
        <v>0</v>
      </c>
    </row>
    <row r="506" spans="1:15" ht="12.75" x14ac:dyDescent="0.2">
      <c r="A506" s="419">
        <v>2</v>
      </c>
      <c r="B506" s="420">
        <v>7</v>
      </c>
      <c r="C506" s="420">
        <v>2</v>
      </c>
      <c r="D506" s="420">
        <v>7</v>
      </c>
      <c r="E506" s="421"/>
      <c r="F506" s="420" t="s">
        <v>291</v>
      </c>
      <c r="G506" s="422">
        <f t="shared" ref="G506:O506" si="234">+G507</f>
        <v>0</v>
      </c>
      <c r="H506" s="422">
        <f t="shared" si="234"/>
        <v>0</v>
      </c>
      <c r="I506" s="422">
        <f t="shared" si="234"/>
        <v>0</v>
      </c>
      <c r="J506" s="422">
        <f t="shared" si="234"/>
        <v>0</v>
      </c>
      <c r="K506" s="422">
        <f t="shared" si="234"/>
        <v>0</v>
      </c>
      <c r="L506" s="422">
        <f t="shared" si="234"/>
        <v>0</v>
      </c>
      <c r="M506" s="422">
        <f t="shared" si="234"/>
        <v>0</v>
      </c>
      <c r="N506" s="422">
        <f t="shared" si="234"/>
        <v>0</v>
      </c>
      <c r="O506" s="423">
        <f t="shared" si="234"/>
        <v>0</v>
      </c>
    </row>
    <row r="507" spans="1:15" ht="12.75" x14ac:dyDescent="0.2">
      <c r="A507" s="446">
        <v>2</v>
      </c>
      <c r="B507" s="425">
        <v>7</v>
      </c>
      <c r="C507" s="425">
        <v>2</v>
      </c>
      <c r="D507" s="425">
        <v>7</v>
      </c>
      <c r="E507" s="426" t="s">
        <v>296</v>
      </c>
      <c r="F507" s="5" t="s">
        <v>291</v>
      </c>
      <c r="G507" s="422"/>
      <c r="H507" s="422"/>
      <c r="I507" s="422"/>
      <c r="J507" s="422"/>
      <c r="K507" s="422"/>
      <c r="L507" s="422"/>
      <c r="M507" s="422"/>
      <c r="N507" s="432">
        <f>SUBTOTAL(9,G507:M507)</f>
        <v>0</v>
      </c>
      <c r="O507" s="430">
        <f>IFERROR(N507/$N$18*100,"0.00")</f>
        <v>0</v>
      </c>
    </row>
    <row r="508" spans="1:15" ht="12.75" x14ac:dyDescent="0.2">
      <c r="A508" s="419">
        <v>2</v>
      </c>
      <c r="B508" s="420">
        <v>7</v>
      </c>
      <c r="C508" s="420">
        <v>2</v>
      </c>
      <c r="D508" s="420">
        <v>8</v>
      </c>
      <c r="E508" s="421"/>
      <c r="F508" s="420" t="s">
        <v>292</v>
      </c>
      <c r="G508" s="422">
        <f t="shared" ref="G508:O508" si="235">+G509</f>
        <v>0</v>
      </c>
      <c r="H508" s="422">
        <f t="shared" si="235"/>
        <v>0</v>
      </c>
      <c r="I508" s="422">
        <f t="shared" si="235"/>
        <v>0</v>
      </c>
      <c r="J508" s="422">
        <f t="shared" si="235"/>
        <v>0</v>
      </c>
      <c r="K508" s="422">
        <f t="shared" si="235"/>
        <v>0</v>
      </c>
      <c r="L508" s="422">
        <f t="shared" si="235"/>
        <v>0</v>
      </c>
      <c r="M508" s="422">
        <f t="shared" si="235"/>
        <v>0</v>
      </c>
      <c r="N508" s="422">
        <f t="shared" si="235"/>
        <v>0</v>
      </c>
      <c r="O508" s="423">
        <f t="shared" si="235"/>
        <v>0</v>
      </c>
    </row>
    <row r="509" spans="1:15" ht="12.75" x14ac:dyDescent="0.2">
      <c r="A509" s="446">
        <v>2</v>
      </c>
      <c r="B509" s="425">
        <v>7</v>
      </c>
      <c r="C509" s="425">
        <v>2</v>
      </c>
      <c r="D509" s="425">
        <v>8</v>
      </c>
      <c r="E509" s="426" t="s">
        <v>296</v>
      </c>
      <c r="F509" s="5" t="s">
        <v>292</v>
      </c>
      <c r="G509" s="422"/>
      <c r="H509" s="422"/>
      <c r="I509" s="422"/>
      <c r="J509" s="422"/>
      <c r="K509" s="422"/>
      <c r="L509" s="422"/>
      <c r="M509" s="422"/>
      <c r="N509" s="432">
        <f>SUBTOTAL(9,G509:M509)</f>
        <v>0</v>
      </c>
      <c r="O509" s="430">
        <f>IFERROR(N509/$N$18*100,"0.00")</f>
        <v>0</v>
      </c>
    </row>
    <row r="510" spans="1:15" ht="12.75" x14ac:dyDescent="0.2">
      <c r="A510" s="414">
        <v>2</v>
      </c>
      <c r="B510" s="415">
        <v>7</v>
      </c>
      <c r="C510" s="415">
        <v>3</v>
      </c>
      <c r="D510" s="415"/>
      <c r="E510" s="416"/>
      <c r="F510" s="10" t="s">
        <v>293</v>
      </c>
      <c r="G510" s="417">
        <f t="shared" ref="G510:N510" si="236">+G511+G513</f>
        <v>0</v>
      </c>
      <c r="H510" s="417">
        <f t="shared" si="236"/>
        <v>0</v>
      </c>
      <c r="I510" s="417">
        <f t="shared" si="236"/>
        <v>0</v>
      </c>
      <c r="J510" s="417">
        <f t="shared" si="236"/>
        <v>0</v>
      </c>
      <c r="K510" s="417">
        <f t="shared" si="236"/>
        <v>0</v>
      </c>
      <c r="L510" s="417">
        <f t="shared" si="236"/>
        <v>0</v>
      </c>
      <c r="M510" s="417">
        <f t="shared" si="236"/>
        <v>0</v>
      </c>
      <c r="N510" s="417">
        <f t="shared" si="236"/>
        <v>0</v>
      </c>
      <c r="O510" s="418">
        <f>+O511+O513</f>
        <v>0</v>
      </c>
    </row>
    <row r="511" spans="1:15" ht="12.75" x14ac:dyDescent="0.2">
      <c r="A511" s="419">
        <v>2</v>
      </c>
      <c r="B511" s="420">
        <v>7</v>
      </c>
      <c r="C511" s="420">
        <v>3</v>
      </c>
      <c r="D511" s="420">
        <v>1</v>
      </c>
      <c r="E511" s="421"/>
      <c r="F511" s="420" t="s">
        <v>294</v>
      </c>
      <c r="G511" s="422">
        <f t="shared" ref="G511:O511" si="237">+G512</f>
        <v>0</v>
      </c>
      <c r="H511" s="422">
        <f t="shared" si="237"/>
        <v>0</v>
      </c>
      <c r="I511" s="422">
        <f t="shared" si="237"/>
        <v>0</v>
      </c>
      <c r="J511" s="422">
        <f t="shared" si="237"/>
        <v>0</v>
      </c>
      <c r="K511" s="422">
        <f t="shared" si="237"/>
        <v>0</v>
      </c>
      <c r="L511" s="422">
        <f t="shared" si="237"/>
        <v>0</v>
      </c>
      <c r="M511" s="422">
        <f t="shared" si="237"/>
        <v>0</v>
      </c>
      <c r="N511" s="422">
        <f t="shared" si="237"/>
        <v>0</v>
      </c>
      <c r="O511" s="423">
        <f t="shared" si="237"/>
        <v>0</v>
      </c>
    </row>
    <row r="512" spans="1:15" ht="12.75" x14ac:dyDescent="0.2">
      <c r="A512" s="446">
        <v>2</v>
      </c>
      <c r="B512" s="425">
        <v>7</v>
      </c>
      <c r="C512" s="425">
        <v>3</v>
      </c>
      <c r="D512" s="425">
        <v>1</v>
      </c>
      <c r="E512" s="426" t="s">
        <v>296</v>
      </c>
      <c r="F512" s="5" t="s">
        <v>294</v>
      </c>
      <c r="G512" s="422"/>
      <c r="H512" s="422"/>
      <c r="I512" s="422"/>
      <c r="J512" s="422"/>
      <c r="K512" s="422"/>
      <c r="L512" s="422"/>
      <c r="M512" s="422"/>
      <c r="N512" s="432">
        <f>SUBTOTAL(9,G512:M512)</f>
        <v>0</v>
      </c>
      <c r="O512" s="430">
        <f>IFERROR(N512/$N$18*100,"0.00")</f>
        <v>0</v>
      </c>
    </row>
    <row r="513" spans="1:29" ht="12.75" x14ac:dyDescent="0.2">
      <c r="A513" s="419">
        <v>2</v>
      </c>
      <c r="B513" s="420">
        <v>7</v>
      </c>
      <c r="C513" s="420">
        <v>3</v>
      </c>
      <c r="D513" s="420">
        <v>2</v>
      </c>
      <c r="E513" s="421"/>
      <c r="F513" s="420" t="s">
        <v>295</v>
      </c>
      <c r="G513" s="422">
        <f t="shared" ref="G513:O513" si="238">+G514</f>
        <v>0</v>
      </c>
      <c r="H513" s="422">
        <f t="shared" si="238"/>
        <v>0</v>
      </c>
      <c r="I513" s="422">
        <f t="shared" si="238"/>
        <v>0</v>
      </c>
      <c r="J513" s="422">
        <f t="shared" si="238"/>
        <v>0</v>
      </c>
      <c r="K513" s="422">
        <f t="shared" si="238"/>
        <v>0</v>
      </c>
      <c r="L513" s="422">
        <f t="shared" si="238"/>
        <v>0</v>
      </c>
      <c r="M513" s="422">
        <f t="shared" si="238"/>
        <v>0</v>
      </c>
      <c r="N513" s="422">
        <f t="shared" si="238"/>
        <v>0</v>
      </c>
      <c r="O513" s="423">
        <f t="shared" si="238"/>
        <v>0</v>
      </c>
    </row>
    <row r="514" spans="1:29" ht="12.75" x14ac:dyDescent="0.2">
      <c r="A514" s="447">
        <v>2</v>
      </c>
      <c r="B514" s="448">
        <v>7</v>
      </c>
      <c r="C514" s="448">
        <v>3</v>
      </c>
      <c r="D514" s="448">
        <v>2</v>
      </c>
      <c r="E514" s="449" t="s">
        <v>296</v>
      </c>
      <c r="F514" s="12" t="s">
        <v>295</v>
      </c>
      <c r="G514" s="486"/>
      <c r="H514" s="486"/>
      <c r="I514" s="486"/>
      <c r="J514" s="486"/>
      <c r="K514" s="486"/>
      <c r="L514" s="486"/>
      <c r="M514" s="486"/>
      <c r="N514" s="450">
        <f>SUBTOTAL(9,G514:M514)</f>
        <v>0</v>
      </c>
      <c r="O514" s="451">
        <f>IFERROR(N514/$N$18*100,"0.00")</f>
        <v>0</v>
      </c>
    </row>
    <row r="515" spans="1:29" s="23" customFormat="1" x14ac:dyDescent="0.3">
      <c r="A515" s="487"/>
      <c r="B515" s="488"/>
      <c r="C515" s="488"/>
      <c r="D515" s="488"/>
      <c r="E515" s="487"/>
      <c r="F515" s="489"/>
      <c r="G515" s="489"/>
      <c r="H515" s="489"/>
      <c r="I515" s="489"/>
      <c r="J515" s="489"/>
      <c r="K515" s="489"/>
      <c r="L515" s="489"/>
      <c r="M515" s="489"/>
      <c r="N515" s="489"/>
      <c r="O515" s="490"/>
      <c r="P515" s="376"/>
      <c r="Q515" s="376"/>
      <c r="R515" s="376"/>
      <c r="S515" s="376"/>
      <c r="T515" s="376"/>
      <c r="U515" s="376"/>
      <c r="V515" s="376"/>
      <c r="W515" s="376"/>
      <c r="X515" s="376"/>
      <c r="Y515" s="376"/>
      <c r="Z515" s="376"/>
      <c r="AA515" s="376"/>
      <c r="AB515" s="376"/>
      <c r="AC515" s="376"/>
    </row>
    <row r="516" spans="1:29" s="23" customFormat="1" x14ac:dyDescent="0.3">
      <c r="A516" s="624" t="s">
        <v>1483</v>
      </c>
      <c r="B516" s="624"/>
      <c r="C516" s="624"/>
      <c r="D516" s="624"/>
      <c r="E516" s="624"/>
      <c r="F516" s="489"/>
      <c r="G516" s="489"/>
      <c r="H516" s="489"/>
      <c r="I516" s="489"/>
      <c r="J516" s="489"/>
      <c r="K516" s="489"/>
      <c r="L516" s="489"/>
      <c r="M516" s="489"/>
      <c r="N516" s="489"/>
      <c r="O516" s="490"/>
      <c r="P516" s="376"/>
      <c r="Q516" s="376"/>
      <c r="R516" s="376"/>
      <c r="S516" s="376"/>
      <c r="T516" s="376"/>
      <c r="U516" s="376"/>
      <c r="V516" s="376"/>
      <c r="W516" s="376"/>
      <c r="X516" s="376"/>
      <c r="Y516" s="376"/>
      <c r="Z516" s="376"/>
      <c r="AA516" s="376"/>
      <c r="AB516" s="376"/>
      <c r="AC516" s="376"/>
    </row>
    <row r="517" spans="1:29" s="23" customFormat="1" x14ac:dyDescent="0.3">
      <c r="A517" s="487"/>
      <c r="B517" s="488"/>
      <c r="C517" s="488"/>
      <c r="D517" s="488"/>
      <c r="E517" s="487"/>
      <c r="F517" s="489"/>
      <c r="G517" s="489"/>
      <c r="H517" s="489"/>
      <c r="I517" s="489"/>
      <c r="J517" s="489"/>
      <c r="K517" s="489"/>
      <c r="L517" s="489"/>
      <c r="M517" s="489"/>
      <c r="N517" s="489"/>
      <c r="O517" s="490"/>
      <c r="P517" s="376"/>
      <c r="Q517" s="376"/>
      <c r="R517" s="376"/>
      <c r="S517" s="376"/>
      <c r="T517" s="376"/>
      <c r="U517" s="376"/>
      <c r="V517" s="376"/>
      <c r="W517" s="376"/>
      <c r="X517" s="376"/>
      <c r="Y517" s="376"/>
      <c r="Z517" s="376"/>
      <c r="AA517" s="376"/>
      <c r="AB517" s="376"/>
      <c r="AC517" s="376"/>
    </row>
    <row r="518" spans="1:29" s="23" customFormat="1" x14ac:dyDescent="0.3">
      <c r="A518" s="487"/>
      <c r="B518" s="488"/>
      <c r="C518" s="488"/>
      <c r="D518" s="488"/>
      <c r="E518" s="487"/>
      <c r="F518" s="489"/>
      <c r="G518" s="489"/>
      <c r="H518" s="489"/>
      <c r="I518" s="489"/>
      <c r="J518" s="489"/>
      <c r="K518" s="489"/>
      <c r="L518" s="489"/>
      <c r="M518" s="489"/>
      <c r="N518" s="489"/>
      <c r="O518" s="490"/>
      <c r="P518" s="376"/>
      <c r="Q518" s="376"/>
      <c r="R518" s="376"/>
      <c r="S518" s="376"/>
      <c r="T518" s="376"/>
      <c r="U518" s="376"/>
      <c r="V518" s="376"/>
      <c r="W518" s="376"/>
      <c r="X518" s="376"/>
      <c r="Y518" s="376"/>
      <c r="Z518" s="376"/>
      <c r="AA518" s="376"/>
      <c r="AB518" s="376"/>
      <c r="AC518" s="376"/>
    </row>
    <row r="519" spans="1:29" s="23" customFormat="1" x14ac:dyDescent="0.3">
      <c r="A519" s="487"/>
      <c r="B519" s="488"/>
      <c r="C519" s="488"/>
      <c r="D519" s="488"/>
      <c r="E519" s="487"/>
      <c r="F519" s="489"/>
      <c r="G519" s="489"/>
      <c r="H519" s="489"/>
      <c r="I519" s="489"/>
      <c r="J519" s="489"/>
      <c r="K519" s="489"/>
      <c r="L519" s="489"/>
      <c r="M519" s="489"/>
      <c r="N519" s="489"/>
      <c r="O519" s="490"/>
      <c r="P519" s="376"/>
      <c r="Q519" s="376"/>
      <c r="R519" s="376"/>
      <c r="S519" s="376"/>
      <c r="T519" s="376"/>
      <c r="U519" s="376"/>
      <c r="V519" s="376"/>
      <c r="W519" s="376"/>
      <c r="X519" s="376"/>
      <c r="Y519" s="376"/>
      <c r="Z519" s="376"/>
      <c r="AA519" s="376"/>
      <c r="AB519" s="376"/>
      <c r="AC519" s="376"/>
    </row>
    <row r="520" spans="1:29" s="23" customFormat="1" x14ac:dyDescent="0.3">
      <c r="A520" s="487"/>
      <c r="B520" s="488"/>
      <c r="C520" s="488"/>
      <c r="D520" s="488"/>
      <c r="E520" s="487"/>
      <c r="F520" s="489"/>
      <c r="G520" s="489"/>
      <c r="H520" s="489"/>
      <c r="I520" s="489"/>
      <c r="J520" s="489"/>
      <c r="K520" s="489"/>
      <c r="L520" s="489"/>
      <c r="M520" s="489"/>
      <c r="N520" s="489"/>
      <c r="O520" s="490"/>
      <c r="P520" s="376"/>
      <c r="Q520" s="376"/>
      <c r="R520" s="376"/>
      <c r="S520" s="376"/>
      <c r="T520" s="376"/>
      <c r="U520" s="376"/>
      <c r="V520" s="376"/>
      <c r="W520" s="376"/>
      <c r="X520" s="376"/>
      <c r="Y520" s="376"/>
      <c r="Z520" s="376"/>
      <c r="AA520" s="376"/>
      <c r="AB520" s="376"/>
      <c r="AC520" s="376"/>
    </row>
    <row r="521" spans="1:29" s="23" customFormat="1" x14ac:dyDescent="0.3">
      <c r="A521" s="487"/>
      <c r="B521" s="488"/>
      <c r="C521" s="488"/>
      <c r="D521" s="488"/>
      <c r="E521" s="487"/>
      <c r="F521" s="489"/>
      <c r="G521" s="489"/>
      <c r="H521" s="489"/>
      <c r="I521" s="489"/>
      <c r="J521" s="489"/>
      <c r="K521" s="489"/>
      <c r="L521" s="489"/>
      <c r="M521" s="489"/>
      <c r="N521" s="489"/>
      <c r="O521" s="490"/>
      <c r="P521" s="376"/>
      <c r="Q521" s="376"/>
      <c r="R521" s="376"/>
      <c r="S521" s="376"/>
      <c r="T521" s="376"/>
      <c r="U521" s="376"/>
      <c r="V521" s="376"/>
      <c r="W521" s="376"/>
      <c r="X521" s="376"/>
      <c r="Y521" s="376"/>
      <c r="Z521" s="376"/>
      <c r="AA521" s="376"/>
      <c r="AB521" s="376"/>
      <c r="AC521" s="376"/>
    </row>
    <row r="522" spans="1:29" s="23" customFormat="1" x14ac:dyDescent="0.3">
      <c r="A522" s="487"/>
      <c r="B522" s="488"/>
      <c r="C522" s="488"/>
      <c r="D522" s="488"/>
      <c r="E522" s="487"/>
      <c r="F522" s="489"/>
      <c r="G522" s="489"/>
      <c r="H522" s="489"/>
      <c r="I522" s="489"/>
      <c r="J522" s="489"/>
      <c r="K522" s="489"/>
      <c r="L522" s="489"/>
      <c r="M522" s="489"/>
      <c r="N522" s="489"/>
      <c r="O522" s="490"/>
      <c r="P522" s="376"/>
      <c r="Q522" s="376"/>
      <c r="R522" s="376"/>
      <c r="S522" s="376"/>
      <c r="T522" s="376"/>
      <c r="U522" s="376"/>
      <c r="V522" s="376"/>
      <c r="W522" s="376"/>
      <c r="X522" s="376"/>
      <c r="Y522" s="376"/>
      <c r="Z522" s="376"/>
      <c r="AA522" s="376"/>
      <c r="AB522" s="376"/>
      <c r="AC522" s="376"/>
    </row>
    <row r="523" spans="1:29" s="23" customFormat="1" x14ac:dyDescent="0.3">
      <c r="A523" s="487"/>
      <c r="B523" s="488"/>
      <c r="C523" s="488"/>
      <c r="D523" s="488"/>
      <c r="E523" s="487"/>
      <c r="F523" s="489"/>
      <c r="G523" s="489"/>
      <c r="H523" s="489"/>
      <c r="I523" s="489"/>
      <c r="J523" s="489"/>
      <c r="K523" s="489"/>
      <c r="L523" s="489"/>
      <c r="M523" s="489"/>
      <c r="N523" s="489"/>
      <c r="O523" s="490"/>
      <c r="P523" s="376"/>
      <c r="Q523" s="376"/>
      <c r="R523" s="376"/>
      <c r="S523" s="376"/>
      <c r="T523" s="376"/>
      <c r="U523" s="376"/>
      <c r="V523" s="376"/>
      <c r="W523" s="376"/>
      <c r="X523" s="376"/>
      <c r="Y523" s="376"/>
      <c r="Z523" s="376"/>
      <c r="AA523" s="376"/>
      <c r="AB523" s="376"/>
      <c r="AC523" s="376"/>
    </row>
    <row r="524" spans="1:29" s="23" customFormat="1" x14ac:dyDescent="0.3">
      <c r="A524" s="487"/>
      <c r="B524" s="488"/>
      <c r="C524" s="488"/>
      <c r="D524" s="488"/>
      <c r="E524" s="487"/>
      <c r="F524" s="489"/>
      <c r="G524" s="489"/>
      <c r="H524" s="489"/>
      <c r="I524" s="489"/>
      <c r="J524" s="489"/>
      <c r="K524" s="489"/>
      <c r="L524" s="489"/>
      <c r="M524" s="489"/>
      <c r="N524" s="489"/>
      <c r="O524" s="490"/>
      <c r="P524" s="376"/>
      <c r="Q524" s="376"/>
      <c r="R524" s="376"/>
      <c r="S524" s="376"/>
      <c r="T524" s="376"/>
      <c r="U524" s="376"/>
      <c r="V524" s="376"/>
      <c r="W524" s="376"/>
      <c r="X524" s="376"/>
      <c r="Y524" s="376"/>
      <c r="Z524" s="376"/>
      <c r="AA524" s="376"/>
      <c r="AB524" s="376"/>
      <c r="AC524" s="376"/>
    </row>
    <row r="525" spans="1:29" s="23" customFormat="1" x14ac:dyDescent="0.3">
      <c r="A525" s="487"/>
      <c r="B525" s="488"/>
      <c r="C525" s="488"/>
      <c r="D525" s="488"/>
      <c r="E525" s="487"/>
      <c r="F525" s="489"/>
      <c r="G525" s="489"/>
      <c r="H525" s="489"/>
      <c r="I525" s="489"/>
      <c r="J525" s="489"/>
      <c r="K525" s="489"/>
      <c r="L525" s="489"/>
      <c r="M525" s="489"/>
      <c r="N525" s="489"/>
      <c r="O525" s="490"/>
      <c r="P525" s="376"/>
      <c r="Q525" s="376"/>
      <c r="R525" s="376"/>
      <c r="S525" s="376"/>
      <c r="T525" s="376"/>
      <c r="U525" s="376"/>
      <c r="V525" s="376"/>
      <c r="W525" s="376"/>
      <c r="X525" s="376"/>
      <c r="Y525" s="376"/>
      <c r="Z525" s="376"/>
      <c r="AA525" s="376"/>
      <c r="AB525" s="376"/>
      <c r="AC525" s="376"/>
    </row>
    <row r="526" spans="1:29" s="23" customFormat="1" x14ac:dyDescent="0.3">
      <c r="A526" s="487"/>
      <c r="B526" s="488"/>
      <c r="C526" s="488"/>
      <c r="D526" s="488"/>
      <c r="E526" s="487"/>
      <c r="F526" s="489"/>
      <c r="G526" s="489"/>
      <c r="H526" s="489"/>
      <c r="I526" s="489"/>
      <c r="J526" s="489"/>
      <c r="K526" s="489"/>
      <c r="L526" s="489"/>
      <c r="M526" s="489"/>
      <c r="N526" s="489"/>
      <c r="O526" s="490"/>
      <c r="P526" s="376"/>
      <c r="Q526" s="376"/>
      <c r="R526" s="376"/>
      <c r="S526" s="376"/>
      <c r="T526" s="376"/>
      <c r="U526" s="376"/>
      <c r="V526" s="376"/>
      <c r="W526" s="376"/>
      <c r="X526" s="376"/>
      <c r="Y526" s="376"/>
      <c r="Z526" s="376"/>
      <c r="AA526" s="376"/>
      <c r="AB526" s="376"/>
      <c r="AC526" s="376"/>
    </row>
    <row r="527" spans="1:29" s="23" customFormat="1" x14ac:dyDescent="0.3">
      <c r="A527" s="487"/>
      <c r="B527" s="488"/>
      <c r="C527" s="488"/>
      <c r="D527" s="488"/>
      <c r="E527" s="487"/>
      <c r="F527" s="489"/>
      <c r="G527" s="489"/>
      <c r="H527" s="489"/>
      <c r="I527" s="489"/>
      <c r="J527" s="489"/>
      <c r="K527" s="489"/>
      <c r="L527" s="489"/>
      <c r="M527" s="489"/>
      <c r="N527" s="489"/>
      <c r="O527" s="490"/>
      <c r="P527" s="376"/>
      <c r="Q527" s="376"/>
      <c r="R527" s="376"/>
      <c r="S527" s="376"/>
      <c r="T527" s="376"/>
      <c r="U527" s="376"/>
      <c r="V527" s="376"/>
      <c r="W527" s="376"/>
      <c r="X527" s="376"/>
      <c r="Y527" s="376"/>
      <c r="Z527" s="376"/>
      <c r="AA527" s="376"/>
      <c r="AB527" s="376"/>
      <c r="AC527" s="376"/>
    </row>
    <row r="528" spans="1:29" s="23" customFormat="1" x14ac:dyDescent="0.3">
      <c r="A528" s="487"/>
      <c r="B528" s="488"/>
      <c r="C528" s="488"/>
      <c r="D528" s="488"/>
      <c r="E528" s="487"/>
      <c r="F528" s="489"/>
      <c r="G528" s="489"/>
      <c r="H528" s="489"/>
      <c r="I528" s="489"/>
      <c r="J528" s="489"/>
      <c r="K528" s="489"/>
      <c r="L528" s="489"/>
      <c r="M528" s="489"/>
      <c r="N528" s="489"/>
      <c r="O528" s="490"/>
      <c r="P528" s="376"/>
      <c r="Q528" s="376"/>
      <c r="R528" s="376"/>
      <c r="S528" s="376"/>
      <c r="T528" s="376"/>
      <c r="U528" s="376"/>
      <c r="V528" s="376"/>
      <c r="W528" s="376"/>
      <c r="X528" s="376"/>
      <c r="Y528" s="376"/>
      <c r="Z528" s="376"/>
      <c r="AA528" s="376"/>
      <c r="AB528" s="376"/>
      <c r="AC528" s="376"/>
    </row>
    <row r="529" spans="1:29" s="23" customFormat="1" x14ac:dyDescent="0.3">
      <c r="A529" s="487"/>
      <c r="B529" s="488"/>
      <c r="C529" s="488"/>
      <c r="D529" s="488"/>
      <c r="E529" s="487"/>
      <c r="F529" s="489"/>
      <c r="G529" s="489"/>
      <c r="H529" s="489"/>
      <c r="I529" s="489"/>
      <c r="J529" s="489"/>
      <c r="K529" s="489"/>
      <c r="L529" s="489"/>
      <c r="M529" s="489"/>
      <c r="N529" s="489"/>
      <c r="O529" s="490"/>
      <c r="P529" s="376"/>
      <c r="Q529" s="376"/>
      <c r="R529" s="376"/>
      <c r="S529" s="376"/>
      <c r="T529" s="376"/>
      <c r="U529" s="376"/>
      <c r="V529" s="376"/>
      <c r="W529" s="376"/>
      <c r="X529" s="376"/>
      <c r="Y529" s="376"/>
      <c r="Z529" s="376"/>
      <c r="AA529" s="376"/>
      <c r="AB529" s="376"/>
      <c r="AC529" s="376"/>
    </row>
    <row r="530" spans="1:29" s="23" customFormat="1" x14ac:dyDescent="0.3">
      <c r="A530" s="487"/>
      <c r="B530" s="488"/>
      <c r="C530" s="488"/>
      <c r="D530" s="488"/>
      <c r="E530" s="487"/>
      <c r="F530" s="489"/>
      <c r="G530" s="489"/>
      <c r="H530" s="489"/>
      <c r="I530" s="489"/>
      <c r="J530" s="489"/>
      <c r="K530" s="489"/>
      <c r="L530" s="489"/>
      <c r="M530" s="489"/>
      <c r="N530" s="489"/>
      <c r="O530" s="490"/>
      <c r="P530" s="376"/>
      <c r="Q530" s="376"/>
      <c r="R530" s="376"/>
      <c r="S530" s="376"/>
      <c r="T530" s="376"/>
      <c r="U530" s="376"/>
      <c r="V530" s="376"/>
      <c r="W530" s="376"/>
      <c r="X530" s="376"/>
      <c r="Y530" s="376"/>
      <c r="Z530" s="376"/>
      <c r="AA530" s="376"/>
      <c r="AB530" s="376"/>
      <c r="AC530" s="376"/>
    </row>
    <row r="531" spans="1:29" s="23" customFormat="1" x14ac:dyDescent="0.3">
      <c r="A531" s="487"/>
      <c r="B531" s="488"/>
      <c r="C531" s="488"/>
      <c r="D531" s="488"/>
      <c r="E531" s="487"/>
      <c r="F531" s="489"/>
      <c r="G531" s="489"/>
      <c r="H531" s="489"/>
      <c r="I531" s="489"/>
      <c r="J531" s="489"/>
      <c r="K531" s="489"/>
      <c r="L531" s="489"/>
      <c r="M531" s="489"/>
      <c r="N531" s="489"/>
      <c r="O531" s="490"/>
      <c r="P531" s="376"/>
      <c r="Q531" s="376"/>
      <c r="R531" s="376"/>
      <c r="S531" s="376"/>
      <c r="T531" s="376"/>
      <c r="U531" s="376"/>
      <c r="V531" s="376"/>
      <c r="W531" s="376"/>
      <c r="X531" s="376"/>
      <c r="Y531" s="376"/>
      <c r="Z531" s="376"/>
      <c r="AA531" s="376"/>
      <c r="AB531" s="376"/>
      <c r="AC531" s="376"/>
    </row>
    <row r="532" spans="1:29" s="23" customFormat="1" x14ac:dyDescent="0.3">
      <c r="A532" s="487"/>
      <c r="B532" s="488"/>
      <c r="C532" s="488"/>
      <c r="D532" s="488"/>
      <c r="E532" s="487"/>
      <c r="F532" s="489"/>
      <c r="G532" s="489"/>
      <c r="H532" s="489"/>
      <c r="I532" s="489"/>
      <c r="J532" s="489"/>
      <c r="K532" s="489"/>
      <c r="L532" s="489"/>
      <c r="M532" s="489"/>
      <c r="N532" s="489"/>
      <c r="O532" s="490"/>
      <c r="P532" s="376"/>
      <c r="Q532" s="376"/>
      <c r="R532" s="376"/>
      <c r="S532" s="376"/>
      <c r="T532" s="376"/>
      <c r="U532" s="376"/>
      <c r="V532" s="376"/>
      <c r="W532" s="376"/>
      <c r="X532" s="376"/>
      <c r="Y532" s="376"/>
      <c r="Z532" s="376"/>
      <c r="AA532" s="376"/>
      <c r="AB532" s="376"/>
      <c r="AC532" s="376"/>
    </row>
    <row r="533" spans="1:29" s="23" customFormat="1" x14ac:dyDescent="0.3">
      <c r="A533" s="487"/>
      <c r="B533" s="488"/>
      <c r="C533" s="488"/>
      <c r="D533" s="488"/>
      <c r="E533" s="487"/>
      <c r="F533" s="489"/>
      <c r="G533" s="489"/>
      <c r="H533" s="489"/>
      <c r="I533" s="489"/>
      <c r="J533" s="489"/>
      <c r="K533" s="489"/>
      <c r="L533" s="489"/>
      <c r="M533" s="489"/>
      <c r="N533" s="489"/>
      <c r="O533" s="490"/>
      <c r="P533" s="376"/>
      <c r="Q533" s="376"/>
      <c r="R533" s="376"/>
      <c r="S533" s="376"/>
      <c r="T533" s="376"/>
      <c r="U533" s="376"/>
      <c r="V533" s="376"/>
      <c r="W533" s="376"/>
      <c r="X533" s="376"/>
      <c r="Y533" s="376"/>
      <c r="Z533" s="376"/>
      <c r="AA533" s="376"/>
      <c r="AB533" s="376"/>
      <c r="AC533" s="376"/>
    </row>
    <row r="534" spans="1:29" s="23" customFormat="1" x14ac:dyDescent="0.3">
      <c r="A534" s="487"/>
      <c r="B534" s="488"/>
      <c r="C534" s="488"/>
      <c r="D534" s="488"/>
      <c r="E534" s="487"/>
      <c r="F534" s="489"/>
      <c r="G534" s="489"/>
      <c r="H534" s="489"/>
      <c r="I534" s="489"/>
      <c r="J534" s="489"/>
      <c r="K534" s="489"/>
      <c r="L534" s="489"/>
      <c r="M534" s="489"/>
      <c r="N534" s="489"/>
      <c r="O534" s="490"/>
      <c r="P534" s="376"/>
      <c r="Q534" s="376"/>
      <c r="R534" s="376"/>
      <c r="S534" s="376"/>
      <c r="T534" s="376"/>
      <c r="U534" s="376"/>
      <c r="V534" s="376"/>
      <c r="W534" s="376"/>
      <c r="X534" s="376"/>
      <c r="Y534" s="376"/>
      <c r="Z534" s="376"/>
      <c r="AA534" s="376"/>
      <c r="AB534" s="376"/>
      <c r="AC534" s="376"/>
    </row>
    <row r="535" spans="1:29" s="23" customFormat="1" x14ac:dyDescent="0.3">
      <c r="A535" s="487"/>
      <c r="B535" s="488"/>
      <c r="C535" s="488"/>
      <c r="D535" s="488"/>
      <c r="E535" s="487"/>
      <c r="F535" s="489"/>
      <c r="G535" s="489"/>
      <c r="H535" s="489"/>
      <c r="I535" s="489"/>
      <c r="J535" s="489"/>
      <c r="K535" s="489"/>
      <c r="L535" s="489"/>
      <c r="M535" s="489"/>
      <c r="N535" s="489"/>
      <c r="O535" s="490"/>
      <c r="P535" s="376"/>
      <c r="Q535" s="376"/>
      <c r="R535" s="376"/>
      <c r="S535" s="376"/>
      <c r="T535" s="376"/>
      <c r="U535" s="376"/>
      <c r="V535" s="376"/>
      <c r="W535" s="376"/>
      <c r="X535" s="376"/>
      <c r="Y535" s="376"/>
      <c r="Z535" s="376"/>
      <c r="AA535" s="376"/>
      <c r="AB535" s="376"/>
      <c r="AC535" s="376"/>
    </row>
    <row r="536" spans="1:29" s="23" customFormat="1" x14ac:dyDescent="0.3">
      <c r="A536" s="487"/>
      <c r="B536" s="488"/>
      <c r="C536" s="488"/>
      <c r="D536" s="488"/>
      <c r="E536" s="487"/>
      <c r="F536" s="489"/>
      <c r="G536" s="489"/>
      <c r="H536" s="489"/>
      <c r="I536" s="489"/>
      <c r="J536" s="489"/>
      <c r="K536" s="489"/>
      <c r="L536" s="489"/>
      <c r="M536" s="489"/>
      <c r="N536" s="489"/>
      <c r="O536" s="490"/>
      <c r="P536" s="376"/>
      <c r="Q536" s="376"/>
      <c r="R536" s="376"/>
      <c r="S536" s="376"/>
      <c r="T536" s="376"/>
      <c r="U536" s="376"/>
      <c r="V536" s="376"/>
      <c r="W536" s="376"/>
      <c r="X536" s="376"/>
      <c r="Y536" s="376"/>
      <c r="Z536" s="376"/>
      <c r="AA536" s="376"/>
      <c r="AB536" s="376"/>
      <c r="AC536" s="376"/>
    </row>
    <row r="537" spans="1:29" s="23" customFormat="1" x14ac:dyDescent="0.3">
      <c r="A537" s="487"/>
      <c r="B537" s="488"/>
      <c r="C537" s="488"/>
      <c r="D537" s="488"/>
      <c r="E537" s="487"/>
      <c r="F537" s="489"/>
      <c r="G537" s="489"/>
      <c r="H537" s="489"/>
      <c r="I537" s="489"/>
      <c r="J537" s="489"/>
      <c r="K537" s="489"/>
      <c r="L537" s="489"/>
      <c r="M537" s="489"/>
      <c r="N537" s="489"/>
      <c r="O537" s="490"/>
      <c r="P537" s="376"/>
      <c r="Q537" s="376"/>
      <c r="R537" s="376"/>
      <c r="S537" s="376"/>
      <c r="T537" s="376"/>
      <c r="U537" s="376"/>
      <c r="V537" s="376"/>
      <c r="W537" s="376"/>
      <c r="X537" s="376"/>
      <c r="Y537" s="376"/>
      <c r="Z537" s="376"/>
      <c r="AA537" s="376"/>
      <c r="AB537" s="376"/>
      <c r="AC537" s="376"/>
    </row>
    <row r="538" spans="1:29" s="23" customFormat="1" x14ac:dyDescent="0.3">
      <c r="A538" s="487"/>
      <c r="B538" s="488"/>
      <c r="C538" s="488"/>
      <c r="D538" s="488"/>
      <c r="E538" s="487"/>
      <c r="F538" s="489"/>
      <c r="G538" s="489"/>
      <c r="H538" s="489"/>
      <c r="I538" s="489"/>
      <c r="J538" s="489"/>
      <c r="K538" s="489"/>
      <c r="L538" s="489"/>
      <c r="M538" s="489"/>
      <c r="N538" s="489"/>
      <c r="O538" s="490"/>
      <c r="P538" s="376"/>
      <c r="Q538" s="376"/>
      <c r="R538" s="376"/>
      <c r="S538" s="376"/>
      <c r="T538" s="376"/>
      <c r="U538" s="376"/>
      <c r="V538" s="376"/>
      <c r="W538" s="376"/>
      <c r="X538" s="376"/>
      <c r="Y538" s="376"/>
      <c r="Z538" s="376"/>
      <c r="AA538" s="376"/>
      <c r="AB538" s="376"/>
      <c r="AC538" s="376"/>
    </row>
    <row r="539" spans="1:29" s="23" customFormat="1" x14ac:dyDescent="0.3">
      <c r="A539" s="487"/>
      <c r="B539" s="488"/>
      <c r="C539" s="488"/>
      <c r="D539" s="488"/>
      <c r="E539" s="487"/>
      <c r="F539" s="489"/>
      <c r="G539" s="489"/>
      <c r="H539" s="489"/>
      <c r="I539" s="489"/>
      <c r="J539" s="489"/>
      <c r="K539" s="489"/>
      <c r="L539" s="489"/>
      <c r="M539" s="489"/>
      <c r="N539" s="489"/>
      <c r="O539" s="490"/>
      <c r="P539" s="376"/>
      <c r="Q539" s="376"/>
      <c r="R539" s="376"/>
      <c r="S539" s="376"/>
      <c r="T539" s="376"/>
      <c r="U539" s="376"/>
      <c r="V539" s="376"/>
      <c r="W539" s="376"/>
      <c r="X539" s="376"/>
      <c r="Y539" s="376"/>
      <c r="Z539" s="376"/>
      <c r="AA539" s="376"/>
      <c r="AB539" s="376"/>
      <c r="AC539" s="376"/>
    </row>
    <row r="540" spans="1:29" s="23" customFormat="1" x14ac:dyDescent="0.3">
      <c r="A540" s="487"/>
      <c r="B540" s="488"/>
      <c r="C540" s="488"/>
      <c r="D540" s="488"/>
      <c r="E540" s="487"/>
      <c r="F540" s="489"/>
      <c r="G540" s="489"/>
      <c r="H540" s="489"/>
      <c r="I540" s="489"/>
      <c r="J540" s="489"/>
      <c r="K540" s="489"/>
      <c r="L540" s="489"/>
      <c r="M540" s="489"/>
      <c r="N540" s="489"/>
      <c r="O540" s="490"/>
      <c r="P540" s="376"/>
      <c r="Q540" s="376"/>
      <c r="R540" s="376"/>
      <c r="S540" s="376"/>
      <c r="T540" s="376"/>
      <c r="U540" s="376"/>
      <c r="V540" s="376"/>
      <c r="W540" s="376"/>
      <c r="X540" s="376"/>
      <c r="Y540" s="376"/>
      <c r="Z540" s="376"/>
      <c r="AA540" s="376"/>
      <c r="AB540" s="376"/>
      <c r="AC540" s="376"/>
    </row>
    <row r="541" spans="1:29" s="23" customFormat="1" x14ac:dyDescent="0.3">
      <c r="A541" s="487"/>
      <c r="B541" s="488"/>
      <c r="C541" s="488"/>
      <c r="D541" s="488"/>
      <c r="E541" s="487"/>
      <c r="F541" s="489"/>
      <c r="G541" s="489"/>
      <c r="H541" s="489"/>
      <c r="I541" s="489"/>
      <c r="J541" s="489"/>
      <c r="K541" s="489"/>
      <c r="L541" s="489"/>
      <c r="M541" s="489"/>
      <c r="N541" s="489"/>
      <c r="O541" s="490"/>
      <c r="P541" s="376"/>
      <c r="Q541" s="376"/>
      <c r="R541" s="376"/>
      <c r="S541" s="376"/>
      <c r="T541" s="376"/>
      <c r="U541" s="376"/>
      <c r="V541" s="376"/>
      <c r="W541" s="376"/>
      <c r="X541" s="376"/>
      <c r="Y541" s="376"/>
      <c r="Z541" s="376"/>
      <c r="AA541" s="376"/>
      <c r="AB541" s="376"/>
      <c r="AC541" s="376"/>
    </row>
    <row r="542" spans="1:29" s="23" customFormat="1" x14ac:dyDescent="0.3">
      <c r="A542" s="487"/>
      <c r="B542" s="488"/>
      <c r="C542" s="488"/>
      <c r="D542" s="488"/>
      <c r="E542" s="487"/>
      <c r="F542" s="489"/>
      <c r="G542" s="489"/>
      <c r="H542" s="489"/>
      <c r="I542" s="489"/>
      <c r="J542" s="489"/>
      <c r="K542" s="489"/>
      <c r="L542" s="489"/>
      <c r="M542" s="489"/>
      <c r="N542" s="489"/>
      <c r="O542" s="490"/>
      <c r="P542" s="376"/>
      <c r="Q542" s="376"/>
      <c r="R542" s="376"/>
      <c r="S542" s="376"/>
      <c r="T542" s="376"/>
      <c r="U542" s="376"/>
      <c r="V542" s="376"/>
      <c r="W542" s="376"/>
      <c r="X542" s="376"/>
      <c r="Y542" s="376"/>
      <c r="Z542" s="376"/>
      <c r="AA542" s="376"/>
      <c r="AB542" s="376"/>
      <c r="AC542" s="376"/>
    </row>
    <row r="543" spans="1:29" s="23" customFormat="1" x14ac:dyDescent="0.3">
      <c r="A543" s="487"/>
      <c r="B543" s="488"/>
      <c r="C543" s="488"/>
      <c r="D543" s="488"/>
      <c r="E543" s="487"/>
      <c r="F543" s="489"/>
      <c r="G543" s="489"/>
      <c r="H543" s="489"/>
      <c r="I543" s="489"/>
      <c r="J543" s="489"/>
      <c r="K543" s="489"/>
      <c r="L543" s="489"/>
      <c r="M543" s="489"/>
      <c r="N543" s="489"/>
      <c r="O543" s="490"/>
      <c r="P543" s="376"/>
      <c r="Q543" s="376"/>
      <c r="R543" s="376"/>
      <c r="S543" s="376"/>
      <c r="T543" s="376"/>
      <c r="U543" s="376"/>
      <c r="V543" s="376"/>
      <c r="W543" s="376"/>
      <c r="X543" s="376"/>
      <c r="Y543" s="376"/>
      <c r="Z543" s="376"/>
      <c r="AA543" s="376"/>
      <c r="AB543" s="376"/>
      <c r="AC543" s="376"/>
    </row>
    <row r="544" spans="1:29" s="23" customFormat="1" x14ac:dyDescent="0.3">
      <c r="A544" s="487"/>
      <c r="B544" s="488"/>
      <c r="C544" s="488"/>
      <c r="D544" s="488"/>
      <c r="E544" s="487"/>
      <c r="F544" s="489"/>
      <c r="G544" s="489"/>
      <c r="H544" s="489"/>
      <c r="I544" s="489"/>
      <c r="J544" s="489"/>
      <c r="K544" s="489"/>
      <c r="L544" s="489"/>
      <c r="M544" s="489"/>
      <c r="N544" s="489"/>
      <c r="O544" s="490"/>
      <c r="P544" s="376"/>
      <c r="Q544" s="376"/>
      <c r="R544" s="376"/>
      <c r="S544" s="376"/>
      <c r="T544" s="376"/>
      <c r="U544" s="376"/>
      <c r="V544" s="376"/>
      <c r="W544" s="376"/>
      <c r="X544" s="376"/>
      <c r="Y544" s="376"/>
      <c r="Z544" s="376"/>
      <c r="AA544" s="376"/>
      <c r="AB544" s="376"/>
      <c r="AC544" s="376"/>
    </row>
    <row r="545" spans="1:29" s="23" customFormat="1" x14ac:dyDescent="0.3">
      <c r="A545" s="487"/>
      <c r="B545" s="488"/>
      <c r="C545" s="488"/>
      <c r="D545" s="488"/>
      <c r="E545" s="487"/>
      <c r="F545" s="489"/>
      <c r="G545" s="489"/>
      <c r="H545" s="489"/>
      <c r="I545" s="489"/>
      <c r="J545" s="489"/>
      <c r="K545" s="489"/>
      <c r="L545" s="489"/>
      <c r="M545" s="489"/>
      <c r="N545" s="489"/>
      <c r="O545" s="490"/>
      <c r="P545" s="376"/>
      <c r="Q545" s="376"/>
      <c r="R545" s="376"/>
      <c r="S545" s="376"/>
      <c r="T545" s="376"/>
      <c r="U545" s="376"/>
      <c r="V545" s="376"/>
      <c r="W545" s="376"/>
      <c r="X545" s="376"/>
      <c r="Y545" s="376"/>
      <c r="Z545" s="376"/>
      <c r="AA545" s="376"/>
      <c r="AB545" s="376"/>
      <c r="AC545" s="376"/>
    </row>
    <row r="546" spans="1:29" s="23" customFormat="1" x14ac:dyDescent="0.3">
      <c r="A546" s="487"/>
      <c r="B546" s="488"/>
      <c r="C546" s="488"/>
      <c r="D546" s="488"/>
      <c r="E546" s="487"/>
      <c r="F546" s="489"/>
      <c r="G546" s="489"/>
      <c r="H546" s="489"/>
      <c r="I546" s="489"/>
      <c r="J546" s="489"/>
      <c r="K546" s="489"/>
      <c r="L546" s="489"/>
      <c r="M546" s="489"/>
      <c r="N546" s="489"/>
      <c r="O546" s="490"/>
      <c r="P546" s="376"/>
      <c r="Q546" s="376"/>
      <c r="R546" s="376"/>
      <c r="S546" s="376"/>
      <c r="T546" s="376"/>
      <c r="U546" s="376"/>
      <c r="V546" s="376"/>
      <c r="W546" s="376"/>
      <c r="X546" s="376"/>
      <c r="Y546" s="376"/>
      <c r="Z546" s="376"/>
      <c r="AA546" s="376"/>
      <c r="AB546" s="376"/>
      <c r="AC546" s="376"/>
    </row>
    <row r="547" spans="1:29" s="23" customFormat="1" x14ac:dyDescent="0.3">
      <c r="A547" s="487"/>
      <c r="B547" s="488"/>
      <c r="C547" s="488"/>
      <c r="D547" s="488"/>
      <c r="E547" s="487"/>
      <c r="F547" s="489"/>
      <c r="G547" s="489"/>
      <c r="H547" s="489"/>
      <c r="I547" s="489"/>
      <c r="J547" s="489"/>
      <c r="K547" s="489"/>
      <c r="L547" s="489"/>
      <c r="M547" s="489"/>
      <c r="N547" s="489"/>
      <c r="O547" s="490"/>
      <c r="P547" s="376"/>
      <c r="Q547" s="376"/>
      <c r="R547" s="376"/>
      <c r="S547" s="376"/>
      <c r="T547" s="376"/>
      <c r="U547" s="376"/>
      <c r="V547" s="376"/>
      <c r="W547" s="376"/>
      <c r="X547" s="376"/>
      <c r="Y547" s="376"/>
      <c r="Z547" s="376"/>
      <c r="AA547" s="376"/>
      <c r="AB547" s="376"/>
      <c r="AC547" s="376"/>
    </row>
    <row r="548" spans="1:29" s="23" customFormat="1" x14ac:dyDescent="0.3">
      <c r="A548" s="487"/>
      <c r="B548" s="488"/>
      <c r="C548" s="488"/>
      <c r="D548" s="488"/>
      <c r="E548" s="487"/>
      <c r="F548" s="489"/>
      <c r="G548" s="489"/>
      <c r="H548" s="489"/>
      <c r="I548" s="489"/>
      <c r="J548" s="489"/>
      <c r="K548" s="489"/>
      <c r="L548" s="489"/>
      <c r="M548" s="489"/>
      <c r="N548" s="489"/>
      <c r="O548" s="490"/>
      <c r="P548" s="376"/>
      <c r="Q548" s="376"/>
      <c r="R548" s="376"/>
      <c r="S548" s="376"/>
      <c r="T548" s="376"/>
      <c r="U548" s="376"/>
      <c r="V548" s="376"/>
      <c r="W548" s="376"/>
      <c r="X548" s="376"/>
      <c r="Y548" s="376"/>
      <c r="Z548" s="376"/>
      <c r="AA548" s="376"/>
      <c r="AB548" s="376"/>
      <c r="AC548" s="376"/>
    </row>
    <row r="549" spans="1:29" s="23" customFormat="1" x14ac:dyDescent="0.3">
      <c r="A549" s="487"/>
      <c r="B549" s="488"/>
      <c r="C549" s="488"/>
      <c r="D549" s="488"/>
      <c r="E549" s="487"/>
      <c r="F549" s="489"/>
      <c r="G549" s="489"/>
      <c r="H549" s="489"/>
      <c r="I549" s="489"/>
      <c r="J549" s="489"/>
      <c r="K549" s="489"/>
      <c r="L549" s="489"/>
      <c r="M549" s="489"/>
      <c r="N549" s="489"/>
      <c r="O549" s="490"/>
      <c r="P549" s="376"/>
      <c r="Q549" s="376"/>
      <c r="R549" s="376"/>
      <c r="S549" s="376"/>
      <c r="T549" s="376"/>
      <c r="U549" s="376"/>
      <c r="V549" s="376"/>
      <c r="W549" s="376"/>
      <c r="X549" s="376"/>
      <c r="Y549" s="376"/>
      <c r="Z549" s="376"/>
      <c r="AA549" s="376"/>
      <c r="AB549" s="376"/>
      <c r="AC549" s="376"/>
    </row>
    <row r="550" spans="1:29" s="23" customFormat="1" x14ac:dyDescent="0.3">
      <c r="A550" s="487"/>
      <c r="B550" s="488"/>
      <c r="C550" s="488"/>
      <c r="D550" s="488"/>
      <c r="E550" s="487"/>
      <c r="F550" s="489"/>
      <c r="G550" s="489"/>
      <c r="H550" s="489"/>
      <c r="I550" s="489"/>
      <c r="J550" s="489"/>
      <c r="K550" s="489"/>
      <c r="L550" s="489"/>
      <c r="M550" s="489"/>
      <c r="N550" s="489"/>
      <c r="O550" s="490"/>
      <c r="P550" s="376"/>
      <c r="Q550" s="376"/>
      <c r="R550" s="376"/>
      <c r="S550" s="376"/>
      <c r="T550" s="376"/>
      <c r="U550" s="376"/>
      <c r="V550" s="376"/>
      <c r="W550" s="376"/>
      <c r="X550" s="376"/>
      <c r="Y550" s="376"/>
      <c r="Z550" s="376"/>
      <c r="AA550" s="376"/>
      <c r="AB550" s="376"/>
      <c r="AC550" s="376"/>
    </row>
    <row r="551" spans="1:29" s="23" customFormat="1" x14ac:dyDescent="0.3">
      <c r="A551" s="487"/>
      <c r="B551" s="488"/>
      <c r="C551" s="488"/>
      <c r="D551" s="488"/>
      <c r="E551" s="487"/>
      <c r="F551" s="489"/>
      <c r="G551" s="489"/>
      <c r="H551" s="489"/>
      <c r="I551" s="489"/>
      <c r="J551" s="489"/>
      <c r="K551" s="489"/>
      <c r="L551" s="489"/>
      <c r="M551" s="489"/>
      <c r="N551" s="489"/>
      <c r="O551" s="490"/>
      <c r="P551" s="376"/>
      <c r="Q551" s="376"/>
      <c r="R551" s="376"/>
      <c r="S551" s="376"/>
      <c r="T551" s="376"/>
      <c r="U551" s="376"/>
      <c r="V551" s="376"/>
      <c r="W551" s="376"/>
      <c r="X551" s="376"/>
      <c r="Y551" s="376"/>
      <c r="Z551" s="376"/>
      <c r="AA551" s="376"/>
      <c r="AB551" s="376"/>
      <c r="AC551" s="376"/>
    </row>
    <row r="552" spans="1:29" s="23" customFormat="1" x14ac:dyDescent="0.3">
      <c r="A552" s="487"/>
      <c r="B552" s="488"/>
      <c r="C552" s="488"/>
      <c r="D552" s="488"/>
      <c r="E552" s="487"/>
      <c r="F552" s="489"/>
      <c r="G552" s="489"/>
      <c r="H552" s="489"/>
      <c r="I552" s="489"/>
      <c r="J552" s="489"/>
      <c r="K552" s="489"/>
      <c r="L552" s="489"/>
      <c r="M552" s="489"/>
      <c r="N552" s="489"/>
      <c r="O552" s="490"/>
      <c r="P552" s="376"/>
      <c r="Q552" s="376"/>
      <c r="R552" s="376"/>
      <c r="S552" s="376"/>
      <c r="T552" s="376"/>
      <c r="U552" s="376"/>
      <c r="V552" s="376"/>
      <c r="W552" s="376"/>
      <c r="X552" s="376"/>
      <c r="Y552" s="376"/>
      <c r="Z552" s="376"/>
      <c r="AA552" s="376"/>
      <c r="AB552" s="376"/>
      <c r="AC552" s="376"/>
    </row>
    <row r="553" spans="1:29" s="23" customFormat="1" x14ac:dyDescent="0.3">
      <c r="A553" s="487"/>
      <c r="B553" s="488"/>
      <c r="C553" s="488"/>
      <c r="D553" s="488"/>
      <c r="E553" s="487"/>
      <c r="F553" s="489"/>
      <c r="G553" s="489"/>
      <c r="H553" s="489"/>
      <c r="I553" s="489"/>
      <c r="J553" s="489"/>
      <c r="K553" s="489"/>
      <c r="L553" s="489"/>
      <c r="M553" s="489"/>
      <c r="N553" s="489"/>
      <c r="O553" s="490"/>
      <c r="P553" s="376"/>
      <c r="Q553" s="376"/>
      <c r="R553" s="376"/>
      <c r="S553" s="376"/>
      <c r="T553" s="376"/>
      <c r="U553" s="376"/>
      <c r="V553" s="376"/>
      <c r="W553" s="376"/>
      <c r="X553" s="376"/>
      <c r="Y553" s="376"/>
      <c r="Z553" s="376"/>
      <c r="AA553" s="376"/>
      <c r="AB553" s="376"/>
      <c r="AC553" s="376"/>
    </row>
    <row r="554" spans="1:29" s="23" customFormat="1" x14ac:dyDescent="0.3">
      <c r="A554" s="487"/>
      <c r="B554" s="488"/>
      <c r="C554" s="488"/>
      <c r="D554" s="488"/>
      <c r="E554" s="487"/>
      <c r="F554" s="489"/>
      <c r="G554" s="489"/>
      <c r="H554" s="489"/>
      <c r="I554" s="489"/>
      <c r="J554" s="489"/>
      <c r="K554" s="489"/>
      <c r="L554" s="489"/>
      <c r="M554" s="489"/>
      <c r="N554" s="489"/>
      <c r="O554" s="490"/>
      <c r="P554" s="376"/>
      <c r="Q554" s="376"/>
      <c r="R554" s="376"/>
      <c r="S554" s="376"/>
      <c r="T554" s="376"/>
      <c r="U554" s="376"/>
      <c r="V554" s="376"/>
      <c r="W554" s="376"/>
      <c r="X554" s="376"/>
      <c r="Y554" s="376"/>
      <c r="Z554" s="376"/>
      <c r="AA554" s="376"/>
      <c r="AB554" s="376"/>
      <c r="AC554" s="376"/>
    </row>
    <row r="555" spans="1:29" s="23" customFormat="1" x14ac:dyDescent="0.3">
      <c r="A555" s="487"/>
      <c r="B555" s="488"/>
      <c r="C555" s="488"/>
      <c r="D555" s="488"/>
      <c r="E555" s="487"/>
      <c r="F555" s="489"/>
      <c r="G555" s="489"/>
      <c r="H555" s="489"/>
      <c r="I555" s="489"/>
      <c r="J555" s="489"/>
      <c r="K555" s="489"/>
      <c r="L555" s="489"/>
      <c r="M555" s="489"/>
      <c r="N555" s="489"/>
      <c r="O555" s="490"/>
      <c r="P555" s="376"/>
      <c r="Q555" s="376"/>
      <c r="R555" s="376"/>
      <c r="S555" s="376"/>
      <c r="T555" s="376"/>
      <c r="U555" s="376"/>
      <c r="V555" s="376"/>
      <c r="W555" s="376"/>
      <c r="X555" s="376"/>
      <c r="Y555" s="376"/>
      <c r="Z555" s="376"/>
      <c r="AA555" s="376"/>
      <c r="AB555" s="376"/>
      <c r="AC555" s="376"/>
    </row>
    <row r="556" spans="1:29" s="23" customFormat="1" x14ac:dyDescent="0.3">
      <c r="A556" s="487"/>
      <c r="B556" s="488"/>
      <c r="C556" s="488"/>
      <c r="D556" s="488"/>
      <c r="E556" s="487"/>
      <c r="F556" s="489"/>
      <c r="G556" s="489"/>
      <c r="H556" s="489"/>
      <c r="I556" s="489"/>
      <c r="J556" s="489"/>
      <c r="K556" s="489"/>
      <c r="L556" s="489"/>
      <c r="M556" s="489"/>
      <c r="N556" s="489"/>
      <c r="O556" s="490"/>
      <c r="P556" s="376"/>
      <c r="Q556" s="376"/>
      <c r="R556" s="376"/>
      <c r="S556" s="376"/>
      <c r="T556" s="376"/>
      <c r="U556" s="376"/>
      <c r="V556" s="376"/>
      <c r="W556" s="376"/>
      <c r="X556" s="376"/>
      <c r="Y556" s="376"/>
      <c r="Z556" s="376"/>
      <c r="AA556" s="376"/>
      <c r="AB556" s="376"/>
      <c r="AC556" s="376"/>
    </row>
    <row r="557" spans="1:29" s="23" customFormat="1" x14ac:dyDescent="0.3">
      <c r="A557" s="487"/>
      <c r="B557" s="488"/>
      <c r="C557" s="488"/>
      <c r="D557" s="488"/>
      <c r="E557" s="487"/>
      <c r="F557" s="489"/>
      <c r="G557" s="489"/>
      <c r="H557" s="489"/>
      <c r="I557" s="489"/>
      <c r="J557" s="489"/>
      <c r="K557" s="489"/>
      <c r="L557" s="489"/>
      <c r="M557" s="489"/>
      <c r="N557" s="489"/>
      <c r="O557" s="490"/>
      <c r="P557" s="376"/>
      <c r="Q557" s="376"/>
      <c r="R557" s="376"/>
      <c r="S557" s="376"/>
      <c r="T557" s="376"/>
      <c r="U557" s="376"/>
      <c r="V557" s="376"/>
      <c r="W557" s="376"/>
      <c r="X557" s="376"/>
      <c r="Y557" s="376"/>
      <c r="Z557" s="376"/>
      <c r="AA557" s="376"/>
      <c r="AB557" s="376"/>
      <c r="AC557" s="376"/>
    </row>
    <row r="558" spans="1:29" s="23" customFormat="1" x14ac:dyDescent="0.3">
      <c r="A558" s="487"/>
      <c r="B558" s="488"/>
      <c r="C558" s="488"/>
      <c r="D558" s="488"/>
      <c r="E558" s="487"/>
      <c r="F558" s="489"/>
      <c r="G558" s="489"/>
      <c r="H558" s="489"/>
      <c r="I558" s="489"/>
      <c r="J558" s="489"/>
      <c r="K558" s="489"/>
      <c r="L558" s="489"/>
      <c r="M558" s="489"/>
      <c r="N558" s="489"/>
      <c r="O558" s="490"/>
      <c r="P558" s="376"/>
      <c r="Q558" s="376"/>
      <c r="R558" s="376"/>
      <c r="S558" s="376"/>
      <c r="T558" s="376"/>
      <c r="U558" s="376"/>
      <c r="V558" s="376"/>
      <c r="W558" s="376"/>
      <c r="X558" s="376"/>
      <c r="Y558" s="376"/>
      <c r="Z558" s="376"/>
      <c r="AA558" s="376"/>
      <c r="AB558" s="376"/>
      <c r="AC558" s="376"/>
    </row>
    <row r="559" spans="1:29" s="23" customFormat="1" x14ac:dyDescent="0.3">
      <c r="A559" s="487"/>
      <c r="B559" s="488"/>
      <c r="C559" s="488"/>
      <c r="D559" s="488"/>
      <c r="E559" s="487"/>
      <c r="F559" s="489"/>
      <c r="G559" s="489"/>
      <c r="H559" s="489"/>
      <c r="I559" s="489"/>
      <c r="J559" s="489"/>
      <c r="K559" s="489"/>
      <c r="L559" s="489"/>
      <c r="M559" s="489"/>
      <c r="N559" s="489"/>
      <c r="O559" s="490"/>
      <c r="P559" s="376"/>
      <c r="Q559" s="376"/>
      <c r="R559" s="376"/>
      <c r="S559" s="376"/>
      <c r="T559" s="376"/>
      <c r="U559" s="376"/>
      <c r="V559" s="376"/>
      <c r="W559" s="376"/>
      <c r="X559" s="376"/>
      <c r="Y559" s="376"/>
      <c r="Z559" s="376"/>
      <c r="AA559" s="376"/>
      <c r="AB559" s="376"/>
      <c r="AC559" s="376"/>
    </row>
    <row r="560" spans="1:29" s="23" customFormat="1" x14ac:dyDescent="0.3">
      <c r="A560" s="487"/>
      <c r="B560" s="488"/>
      <c r="C560" s="488"/>
      <c r="D560" s="488"/>
      <c r="E560" s="487"/>
      <c r="F560" s="489"/>
      <c r="G560" s="489"/>
      <c r="H560" s="489"/>
      <c r="I560" s="489"/>
      <c r="J560" s="489"/>
      <c r="K560" s="489"/>
      <c r="L560" s="489"/>
      <c r="M560" s="489"/>
      <c r="N560" s="489"/>
      <c r="O560" s="490"/>
      <c r="P560" s="376"/>
      <c r="Q560" s="376"/>
      <c r="R560" s="376"/>
      <c r="S560" s="376"/>
      <c r="T560" s="376"/>
      <c r="U560" s="376"/>
      <c r="V560" s="376"/>
      <c r="W560" s="376"/>
      <c r="X560" s="376"/>
      <c r="Y560" s="376"/>
      <c r="Z560" s="376"/>
      <c r="AA560" s="376"/>
      <c r="AB560" s="376"/>
      <c r="AC560" s="376"/>
    </row>
    <row r="561" spans="1:29" s="23" customFormat="1" x14ac:dyDescent="0.3">
      <c r="A561" s="487"/>
      <c r="B561" s="488"/>
      <c r="C561" s="488"/>
      <c r="D561" s="488"/>
      <c r="E561" s="487"/>
      <c r="F561" s="489"/>
      <c r="G561" s="489"/>
      <c r="H561" s="489"/>
      <c r="I561" s="489"/>
      <c r="J561" s="489"/>
      <c r="K561" s="489"/>
      <c r="L561" s="489"/>
      <c r="M561" s="489"/>
      <c r="N561" s="489"/>
      <c r="O561" s="490"/>
      <c r="P561" s="376"/>
      <c r="Q561" s="376"/>
      <c r="R561" s="376"/>
      <c r="S561" s="376"/>
      <c r="T561" s="376"/>
      <c r="U561" s="376"/>
      <c r="V561" s="376"/>
      <c r="W561" s="376"/>
      <c r="X561" s="376"/>
      <c r="Y561" s="376"/>
      <c r="Z561" s="376"/>
      <c r="AA561" s="376"/>
      <c r="AB561" s="376"/>
      <c r="AC561" s="376"/>
    </row>
    <row r="562" spans="1:29" s="23" customFormat="1" x14ac:dyDescent="0.3">
      <c r="A562" s="487"/>
      <c r="B562" s="488"/>
      <c r="C562" s="488"/>
      <c r="D562" s="488"/>
      <c r="E562" s="487"/>
      <c r="F562" s="489"/>
      <c r="G562" s="489"/>
      <c r="H562" s="489"/>
      <c r="I562" s="489"/>
      <c r="J562" s="489"/>
      <c r="K562" s="489"/>
      <c r="L562" s="489"/>
      <c r="M562" s="489"/>
      <c r="N562" s="489"/>
      <c r="O562" s="490"/>
      <c r="P562" s="376"/>
      <c r="Q562" s="376"/>
      <c r="R562" s="376"/>
      <c r="S562" s="376"/>
      <c r="T562" s="376"/>
      <c r="U562" s="376"/>
      <c r="V562" s="376"/>
      <c r="W562" s="376"/>
      <c r="X562" s="376"/>
      <c r="Y562" s="376"/>
      <c r="Z562" s="376"/>
      <c r="AA562" s="376"/>
      <c r="AB562" s="376"/>
      <c r="AC562" s="376"/>
    </row>
    <row r="563" spans="1:29" s="23" customFormat="1" x14ac:dyDescent="0.3">
      <c r="A563" s="487"/>
      <c r="B563" s="488"/>
      <c r="C563" s="488"/>
      <c r="D563" s="488"/>
      <c r="E563" s="487"/>
      <c r="F563" s="489"/>
      <c r="G563" s="489"/>
      <c r="H563" s="489"/>
      <c r="I563" s="489"/>
      <c r="J563" s="489"/>
      <c r="K563" s="489"/>
      <c r="L563" s="489"/>
      <c r="M563" s="489"/>
      <c r="N563" s="489"/>
      <c r="O563" s="490"/>
      <c r="P563" s="376"/>
      <c r="Q563" s="376"/>
      <c r="R563" s="376"/>
      <c r="S563" s="376"/>
      <c r="T563" s="376"/>
      <c r="U563" s="376"/>
      <c r="V563" s="376"/>
      <c r="W563" s="376"/>
      <c r="X563" s="376"/>
      <c r="Y563" s="376"/>
      <c r="Z563" s="376"/>
      <c r="AA563" s="376"/>
      <c r="AB563" s="376"/>
      <c r="AC563" s="376"/>
    </row>
    <row r="564" spans="1:29" s="23" customFormat="1" x14ac:dyDescent="0.3">
      <c r="A564" s="487"/>
      <c r="B564" s="488"/>
      <c r="C564" s="488"/>
      <c r="D564" s="488"/>
      <c r="E564" s="487"/>
      <c r="F564" s="489"/>
      <c r="G564" s="489"/>
      <c r="H564" s="489"/>
      <c r="I564" s="489"/>
      <c r="J564" s="489"/>
      <c r="K564" s="489"/>
      <c r="L564" s="489"/>
      <c r="M564" s="489"/>
      <c r="N564" s="489"/>
      <c r="O564" s="490"/>
      <c r="P564" s="376"/>
      <c r="Q564" s="376"/>
      <c r="R564" s="376"/>
      <c r="S564" s="376"/>
      <c r="T564" s="376"/>
      <c r="U564" s="376"/>
      <c r="V564" s="376"/>
      <c r="W564" s="376"/>
      <c r="X564" s="376"/>
      <c r="Y564" s="376"/>
      <c r="Z564" s="376"/>
      <c r="AA564" s="376"/>
      <c r="AB564" s="376"/>
      <c r="AC564" s="376"/>
    </row>
    <row r="565" spans="1:29" s="23" customFormat="1" x14ac:dyDescent="0.3">
      <c r="A565" s="487"/>
      <c r="B565" s="488"/>
      <c r="C565" s="488"/>
      <c r="D565" s="488"/>
      <c r="E565" s="487"/>
      <c r="F565" s="489"/>
      <c r="G565" s="489"/>
      <c r="H565" s="489"/>
      <c r="I565" s="489"/>
      <c r="J565" s="489"/>
      <c r="K565" s="489"/>
      <c r="L565" s="489"/>
      <c r="M565" s="489"/>
      <c r="N565" s="489"/>
      <c r="O565" s="490"/>
      <c r="P565" s="376"/>
      <c r="Q565" s="376"/>
      <c r="R565" s="376"/>
      <c r="S565" s="376"/>
      <c r="T565" s="376"/>
      <c r="U565" s="376"/>
      <c r="V565" s="376"/>
      <c r="W565" s="376"/>
      <c r="X565" s="376"/>
      <c r="Y565" s="376"/>
      <c r="Z565" s="376"/>
      <c r="AA565" s="376"/>
      <c r="AB565" s="376"/>
      <c r="AC565" s="376"/>
    </row>
    <row r="566" spans="1:29" s="23" customFormat="1" x14ac:dyDescent="0.3">
      <c r="A566" s="487"/>
      <c r="B566" s="488"/>
      <c r="C566" s="488"/>
      <c r="D566" s="488"/>
      <c r="E566" s="487"/>
      <c r="F566" s="489"/>
      <c r="G566" s="489"/>
      <c r="H566" s="489"/>
      <c r="I566" s="489"/>
      <c r="J566" s="489"/>
      <c r="K566" s="489"/>
      <c r="L566" s="489"/>
      <c r="M566" s="489"/>
      <c r="N566" s="489"/>
      <c r="O566" s="490"/>
      <c r="P566" s="376"/>
      <c r="Q566" s="376"/>
      <c r="R566" s="376"/>
      <c r="S566" s="376"/>
      <c r="T566" s="376"/>
      <c r="U566" s="376"/>
      <c r="V566" s="376"/>
      <c r="W566" s="376"/>
      <c r="X566" s="376"/>
      <c r="Y566" s="376"/>
      <c r="Z566" s="376"/>
      <c r="AA566" s="376"/>
      <c r="AB566" s="376"/>
      <c r="AC566" s="376"/>
    </row>
    <row r="567" spans="1:29" s="23" customFormat="1" x14ac:dyDescent="0.3">
      <c r="A567" s="487"/>
      <c r="B567" s="488"/>
      <c r="C567" s="488"/>
      <c r="D567" s="488"/>
      <c r="E567" s="487"/>
      <c r="F567" s="489"/>
      <c r="G567" s="489"/>
      <c r="H567" s="489"/>
      <c r="I567" s="489"/>
      <c r="J567" s="489"/>
      <c r="K567" s="489"/>
      <c r="L567" s="489"/>
      <c r="M567" s="489"/>
      <c r="N567" s="489"/>
      <c r="O567" s="490"/>
      <c r="P567" s="376"/>
      <c r="Q567" s="376"/>
      <c r="R567" s="376"/>
      <c r="S567" s="376"/>
      <c r="T567" s="376"/>
      <c r="U567" s="376"/>
      <c r="V567" s="376"/>
      <c r="W567" s="376"/>
      <c r="X567" s="376"/>
      <c r="Y567" s="376"/>
      <c r="Z567" s="376"/>
      <c r="AA567" s="376"/>
      <c r="AB567" s="376"/>
      <c r="AC567" s="376"/>
    </row>
    <row r="568" spans="1:29" s="23" customFormat="1" x14ac:dyDescent="0.3">
      <c r="A568" s="487"/>
      <c r="B568" s="488"/>
      <c r="C568" s="488"/>
      <c r="D568" s="488"/>
      <c r="E568" s="487"/>
      <c r="F568" s="489"/>
      <c r="G568" s="489"/>
      <c r="H568" s="489"/>
      <c r="I568" s="489"/>
      <c r="J568" s="489"/>
      <c r="K568" s="489"/>
      <c r="L568" s="489"/>
      <c r="M568" s="489"/>
      <c r="N568" s="489"/>
      <c r="O568" s="490"/>
      <c r="P568" s="376"/>
      <c r="Q568" s="376"/>
      <c r="R568" s="376"/>
      <c r="S568" s="376"/>
      <c r="T568" s="376"/>
      <c r="U568" s="376"/>
      <c r="V568" s="376"/>
      <c r="W568" s="376"/>
      <c r="X568" s="376"/>
      <c r="Y568" s="376"/>
      <c r="Z568" s="376"/>
      <c r="AA568" s="376"/>
      <c r="AB568" s="376"/>
      <c r="AC568" s="376"/>
    </row>
    <row r="569" spans="1:29" s="23" customFormat="1" x14ac:dyDescent="0.3">
      <c r="A569" s="487"/>
      <c r="B569" s="488"/>
      <c r="C569" s="488"/>
      <c r="D569" s="488"/>
      <c r="E569" s="487"/>
      <c r="F569" s="489"/>
      <c r="G569" s="489"/>
      <c r="H569" s="489"/>
      <c r="I569" s="489"/>
      <c r="J569" s="489"/>
      <c r="K569" s="489"/>
      <c r="L569" s="489"/>
      <c r="M569" s="489"/>
      <c r="N569" s="489"/>
      <c r="O569" s="490"/>
      <c r="P569" s="376"/>
      <c r="Q569" s="376"/>
      <c r="R569" s="376"/>
      <c r="S569" s="376"/>
      <c r="T569" s="376"/>
      <c r="U569" s="376"/>
      <c r="V569" s="376"/>
      <c r="W569" s="376"/>
      <c r="X569" s="376"/>
      <c r="Y569" s="376"/>
      <c r="Z569" s="376"/>
      <c r="AA569" s="376"/>
      <c r="AB569" s="376"/>
      <c r="AC569" s="376"/>
    </row>
    <row r="570" spans="1:29" s="23" customFormat="1" x14ac:dyDescent="0.3">
      <c r="A570" s="487"/>
      <c r="B570" s="488"/>
      <c r="C570" s="488"/>
      <c r="D570" s="488"/>
      <c r="E570" s="487"/>
      <c r="F570" s="489"/>
      <c r="G570" s="489"/>
      <c r="H570" s="489"/>
      <c r="I570" s="489"/>
      <c r="J570" s="489"/>
      <c r="K570" s="489"/>
      <c r="L570" s="489"/>
      <c r="M570" s="489"/>
      <c r="N570" s="489"/>
      <c r="O570" s="490"/>
      <c r="P570" s="376"/>
      <c r="Q570" s="376"/>
      <c r="R570" s="376"/>
      <c r="S570" s="376"/>
      <c r="T570" s="376"/>
      <c r="U570" s="376"/>
      <c r="V570" s="376"/>
      <c r="W570" s="376"/>
      <c r="X570" s="376"/>
      <c r="Y570" s="376"/>
      <c r="Z570" s="376"/>
      <c r="AA570" s="376"/>
      <c r="AB570" s="376"/>
      <c r="AC570" s="376"/>
    </row>
    <row r="571" spans="1:29" s="23" customFormat="1" x14ac:dyDescent="0.3">
      <c r="A571" s="487"/>
      <c r="B571" s="488"/>
      <c r="C571" s="488"/>
      <c r="D571" s="488"/>
      <c r="E571" s="487"/>
      <c r="F571" s="489"/>
      <c r="G571" s="489"/>
      <c r="H571" s="489"/>
      <c r="I571" s="489"/>
      <c r="J571" s="489"/>
      <c r="K571" s="489"/>
      <c r="L571" s="489"/>
      <c r="M571" s="489"/>
      <c r="N571" s="489"/>
      <c r="O571" s="490"/>
      <c r="P571" s="376"/>
      <c r="Q571" s="376"/>
      <c r="R571" s="376"/>
      <c r="S571" s="376"/>
      <c r="T571" s="376"/>
      <c r="U571" s="376"/>
      <c r="V571" s="376"/>
      <c r="W571" s="376"/>
      <c r="X571" s="376"/>
      <c r="Y571" s="376"/>
      <c r="Z571" s="376"/>
      <c r="AA571" s="376"/>
      <c r="AB571" s="376"/>
      <c r="AC571" s="376"/>
    </row>
    <row r="572" spans="1:29" s="23" customFormat="1" x14ac:dyDescent="0.3">
      <c r="A572" s="487"/>
      <c r="B572" s="488"/>
      <c r="C572" s="488"/>
      <c r="D572" s="488"/>
      <c r="E572" s="487"/>
      <c r="F572" s="489"/>
      <c r="G572" s="489"/>
      <c r="H572" s="489"/>
      <c r="I572" s="489"/>
      <c r="J572" s="489"/>
      <c r="K572" s="489"/>
      <c r="L572" s="489"/>
      <c r="M572" s="489"/>
      <c r="N572" s="489"/>
      <c r="O572" s="490"/>
      <c r="P572" s="376"/>
      <c r="Q572" s="376"/>
      <c r="R572" s="376"/>
      <c r="S572" s="376"/>
      <c r="T572" s="376"/>
      <c r="U572" s="376"/>
      <c r="V572" s="376"/>
      <c r="W572" s="376"/>
      <c r="X572" s="376"/>
      <c r="Y572" s="376"/>
      <c r="Z572" s="376"/>
      <c r="AA572" s="376"/>
      <c r="AB572" s="376"/>
      <c r="AC572" s="376"/>
    </row>
    <row r="573" spans="1:29" s="23" customFormat="1" x14ac:dyDescent="0.3">
      <c r="A573" s="487"/>
      <c r="B573" s="488"/>
      <c r="C573" s="488"/>
      <c r="D573" s="488"/>
      <c r="E573" s="487"/>
      <c r="F573" s="489"/>
      <c r="G573" s="489"/>
      <c r="H573" s="489"/>
      <c r="I573" s="489"/>
      <c r="J573" s="489"/>
      <c r="K573" s="489"/>
      <c r="L573" s="489"/>
      <c r="M573" s="489"/>
      <c r="N573" s="489"/>
      <c r="O573" s="490"/>
      <c r="P573" s="376"/>
      <c r="Q573" s="376"/>
      <c r="R573" s="376"/>
      <c r="S573" s="376"/>
      <c r="T573" s="376"/>
      <c r="U573" s="376"/>
      <c r="V573" s="376"/>
      <c r="W573" s="376"/>
      <c r="X573" s="376"/>
      <c r="Y573" s="376"/>
      <c r="Z573" s="376"/>
      <c r="AA573" s="376"/>
      <c r="AB573" s="376"/>
      <c r="AC573" s="376"/>
    </row>
    <row r="574" spans="1:29" s="23" customFormat="1" x14ac:dyDescent="0.3">
      <c r="A574" s="487"/>
      <c r="B574" s="488"/>
      <c r="C574" s="488"/>
      <c r="D574" s="488"/>
      <c r="E574" s="487"/>
      <c r="F574" s="489"/>
      <c r="G574" s="489"/>
      <c r="H574" s="489"/>
      <c r="I574" s="489"/>
      <c r="J574" s="489"/>
      <c r="K574" s="489"/>
      <c r="L574" s="489"/>
      <c r="M574" s="489"/>
      <c r="N574" s="489"/>
      <c r="O574" s="490"/>
      <c r="P574" s="376"/>
      <c r="Q574" s="376"/>
      <c r="R574" s="376"/>
      <c r="S574" s="376"/>
      <c r="T574" s="376"/>
      <c r="U574" s="376"/>
      <c r="V574" s="376"/>
      <c r="W574" s="376"/>
      <c r="X574" s="376"/>
      <c r="Y574" s="376"/>
      <c r="Z574" s="376"/>
      <c r="AA574" s="376"/>
      <c r="AB574" s="376"/>
      <c r="AC574" s="376"/>
    </row>
    <row r="575" spans="1:29" s="23" customFormat="1" x14ac:dyDescent="0.3">
      <c r="A575" s="487"/>
      <c r="B575" s="488"/>
      <c r="C575" s="488"/>
      <c r="D575" s="488"/>
      <c r="E575" s="487"/>
      <c r="F575" s="489"/>
      <c r="G575" s="489"/>
      <c r="H575" s="489"/>
      <c r="I575" s="489"/>
      <c r="J575" s="489"/>
      <c r="K575" s="489"/>
      <c r="L575" s="489"/>
      <c r="M575" s="489"/>
      <c r="N575" s="489"/>
      <c r="O575" s="490"/>
      <c r="P575" s="376"/>
      <c r="Q575" s="376"/>
      <c r="R575" s="376"/>
      <c r="S575" s="376"/>
      <c r="T575" s="376"/>
      <c r="U575" s="376"/>
      <c r="V575" s="376"/>
      <c r="W575" s="376"/>
      <c r="X575" s="376"/>
      <c r="Y575" s="376"/>
      <c r="Z575" s="376"/>
      <c r="AA575" s="376"/>
      <c r="AB575" s="376"/>
      <c r="AC575" s="376"/>
    </row>
    <row r="576" spans="1:29" s="23" customFormat="1" x14ac:dyDescent="0.3">
      <c r="A576" s="487"/>
      <c r="B576" s="488"/>
      <c r="C576" s="488"/>
      <c r="D576" s="488"/>
      <c r="E576" s="487"/>
      <c r="F576" s="489"/>
      <c r="G576" s="489"/>
      <c r="H576" s="489"/>
      <c r="I576" s="489"/>
      <c r="J576" s="489"/>
      <c r="K576" s="489"/>
      <c r="L576" s="489"/>
      <c r="M576" s="489"/>
      <c r="N576" s="489"/>
      <c r="O576" s="490"/>
      <c r="P576" s="376"/>
      <c r="Q576" s="376"/>
      <c r="R576" s="376"/>
      <c r="S576" s="376"/>
      <c r="T576" s="376"/>
      <c r="U576" s="376"/>
      <c r="V576" s="376"/>
      <c r="W576" s="376"/>
      <c r="X576" s="376"/>
      <c r="Y576" s="376"/>
      <c r="Z576" s="376"/>
      <c r="AA576" s="376"/>
      <c r="AB576" s="376"/>
      <c r="AC576" s="376"/>
    </row>
    <row r="577" spans="1:29" s="23" customFormat="1" x14ac:dyDescent="0.3">
      <c r="A577" s="487"/>
      <c r="B577" s="488"/>
      <c r="C577" s="488"/>
      <c r="D577" s="488"/>
      <c r="E577" s="487"/>
      <c r="F577" s="489"/>
      <c r="G577" s="489"/>
      <c r="H577" s="489"/>
      <c r="I577" s="489"/>
      <c r="J577" s="489"/>
      <c r="K577" s="489"/>
      <c r="L577" s="489"/>
      <c r="M577" s="489"/>
      <c r="N577" s="489"/>
      <c r="O577" s="490"/>
      <c r="P577" s="376"/>
      <c r="Q577" s="376"/>
      <c r="R577" s="376"/>
      <c r="S577" s="376"/>
      <c r="T577" s="376"/>
      <c r="U577" s="376"/>
      <c r="V577" s="376"/>
      <c r="W577" s="376"/>
      <c r="X577" s="376"/>
      <c r="Y577" s="376"/>
      <c r="Z577" s="376"/>
      <c r="AA577" s="376"/>
      <c r="AB577" s="376"/>
      <c r="AC577" s="376"/>
    </row>
    <row r="578" spans="1:29" s="23" customFormat="1" x14ac:dyDescent="0.3">
      <c r="A578" s="487"/>
      <c r="B578" s="488"/>
      <c r="C578" s="488"/>
      <c r="D578" s="488"/>
      <c r="E578" s="487"/>
      <c r="F578" s="489"/>
      <c r="G578" s="489"/>
      <c r="H578" s="489"/>
      <c r="I578" s="489"/>
      <c r="J578" s="489"/>
      <c r="K578" s="489"/>
      <c r="L578" s="489"/>
      <c r="M578" s="489"/>
      <c r="N578" s="489"/>
      <c r="O578" s="490"/>
      <c r="P578" s="376"/>
      <c r="Q578" s="376"/>
      <c r="R578" s="376"/>
      <c r="S578" s="376"/>
      <c r="T578" s="376"/>
      <c r="U578" s="376"/>
      <c r="V578" s="376"/>
      <c r="W578" s="376"/>
      <c r="X578" s="376"/>
      <c r="Y578" s="376"/>
      <c r="Z578" s="376"/>
      <c r="AA578" s="376"/>
      <c r="AB578" s="376"/>
      <c r="AC578" s="376"/>
    </row>
    <row r="579" spans="1:29" s="23" customFormat="1" x14ac:dyDescent="0.3">
      <c r="A579" s="487"/>
      <c r="B579" s="488"/>
      <c r="C579" s="488"/>
      <c r="D579" s="488"/>
      <c r="E579" s="487"/>
      <c r="F579" s="489"/>
      <c r="G579" s="489"/>
      <c r="H579" s="489"/>
      <c r="I579" s="489"/>
      <c r="J579" s="489"/>
      <c r="K579" s="489"/>
      <c r="L579" s="489"/>
      <c r="M579" s="489"/>
      <c r="N579" s="489"/>
      <c r="O579" s="490"/>
      <c r="P579" s="376"/>
      <c r="Q579" s="376"/>
      <c r="R579" s="376"/>
      <c r="S579" s="376"/>
      <c r="T579" s="376"/>
      <c r="U579" s="376"/>
      <c r="V579" s="376"/>
      <c r="W579" s="376"/>
      <c r="X579" s="376"/>
      <c r="Y579" s="376"/>
      <c r="Z579" s="376"/>
      <c r="AA579" s="376"/>
      <c r="AB579" s="376"/>
      <c r="AC579" s="376"/>
    </row>
    <row r="580" spans="1:29" s="23" customFormat="1" x14ac:dyDescent="0.3">
      <c r="A580" s="487"/>
      <c r="B580" s="488"/>
      <c r="C580" s="488"/>
      <c r="D580" s="488"/>
      <c r="E580" s="487"/>
      <c r="F580" s="489"/>
      <c r="G580" s="489"/>
      <c r="H580" s="489"/>
      <c r="I580" s="489"/>
      <c r="J580" s="489"/>
      <c r="K580" s="489"/>
      <c r="L580" s="489"/>
      <c r="M580" s="489"/>
      <c r="N580" s="489"/>
      <c r="O580" s="490"/>
      <c r="P580" s="376"/>
      <c r="Q580" s="376"/>
      <c r="R580" s="376"/>
      <c r="S580" s="376"/>
      <c r="T580" s="376"/>
      <c r="U580" s="376"/>
      <c r="V580" s="376"/>
      <c r="W580" s="376"/>
      <c r="X580" s="376"/>
      <c r="Y580" s="376"/>
      <c r="Z580" s="376"/>
      <c r="AA580" s="376"/>
      <c r="AB580" s="376"/>
      <c r="AC580" s="376"/>
    </row>
    <row r="581" spans="1:29" s="23" customFormat="1" x14ac:dyDescent="0.3">
      <c r="A581" s="487"/>
      <c r="B581" s="488"/>
      <c r="C581" s="488"/>
      <c r="D581" s="488"/>
      <c r="E581" s="487"/>
      <c r="F581" s="489"/>
      <c r="G581" s="489"/>
      <c r="H581" s="489"/>
      <c r="I581" s="489"/>
      <c r="J581" s="489"/>
      <c r="K581" s="489"/>
      <c r="L581" s="489"/>
      <c r="M581" s="489"/>
      <c r="N581" s="489"/>
      <c r="O581" s="490"/>
      <c r="P581" s="376"/>
      <c r="Q581" s="376"/>
      <c r="R581" s="376"/>
      <c r="S581" s="376"/>
      <c r="T581" s="376"/>
      <c r="U581" s="376"/>
      <c r="V581" s="376"/>
      <c r="W581" s="376"/>
      <c r="X581" s="376"/>
      <c r="Y581" s="376"/>
      <c r="Z581" s="376"/>
      <c r="AA581" s="376"/>
      <c r="AB581" s="376"/>
      <c r="AC581" s="376"/>
    </row>
    <row r="582" spans="1:29" s="23" customFormat="1" x14ac:dyDescent="0.3">
      <c r="A582" s="487"/>
      <c r="B582" s="488"/>
      <c r="C582" s="488"/>
      <c r="D582" s="488"/>
      <c r="E582" s="487"/>
      <c r="F582" s="489"/>
      <c r="G582" s="489"/>
      <c r="H582" s="489"/>
      <c r="I582" s="489"/>
      <c r="J582" s="489"/>
      <c r="K582" s="489"/>
      <c r="L582" s="489"/>
      <c r="M582" s="489"/>
      <c r="N582" s="489"/>
      <c r="O582" s="490"/>
      <c r="P582" s="376"/>
      <c r="Q582" s="376"/>
      <c r="R582" s="376"/>
      <c r="S582" s="376"/>
      <c r="T582" s="376"/>
      <c r="U582" s="376"/>
      <c r="V582" s="376"/>
      <c r="W582" s="376"/>
      <c r="X582" s="376"/>
      <c r="Y582" s="376"/>
      <c r="Z582" s="376"/>
      <c r="AA582" s="376"/>
      <c r="AB582" s="376"/>
      <c r="AC582" s="376"/>
    </row>
    <row r="583" spans="1:29" s="23" customFormat="1" x14ac:dyDescent="0.3">
      <c r="A583" s="487"/>
      <c r="B583" s="488"/>
      <c r="C583" s="488"/>
      <c r="D583" s="488"/>
      <c r="E583" s="487"/>
      <c r="F583" s="489"/>
      <c r="G583" s="489"/>
      <c r="H583" s="489"/>
      <c r="I583" s="489"/>
      <c r="J583" s="489"/>
      <c r="K583" s="489"/>
      <c r="L583" s="489"/>
      <c r="M583" s="489"/>
      <c r="N583" s="489"/>
      <c r="O583" s="490"/>
      <c r="P583" s="376"/>
      <c r="Q583" s="376"/>
      <c r="R583" s="376"/>
      <c r="S583" s="376"/>
      <c r="T583" s="376"/>
      <c r="U583" s="376"/>
      <c r="V583" s="376"/>
      <c r="W583" s="376"/>
      <c r="X583" s="376"/>
      <c r="Y583" s="376"/>
      <c r="Z583" s="376"/>
      <c r="AA583" s="376"/>
      <c r="AB583" s="376"/>
      <c r="AC583" s="376"/>
    </row>
    <row r="584" spans="1:29" s="23" customFormat="1" x14ac:dyDescent="0.3">
      <c r="A584" s="487"/>
      <c r="B584" s="488"/>
      <c r="C584" s="488"/>
      <c r="D584" s="488"/>
      <c r="E584" s="487"/>
      <c r="F584" s="489"/>
      <c r="G584" s="489"/>
      <c r="H584" s="489"/>
      <c r="I584" s="489"/>
      <c r="J584" s="489"/>
      <c r="K584" s="489"/>
      <c r="L584" s="489"/>
      <c r="M584" s="489"/>
      <c r="N584" s="489"/>
      <c r="O584" s="490"/>
      <c r="P584" s="376"/>
      <c r="Q584" s="376"/>
      <c r="R584" s="376"/>
      <c r="S584" s="376"/>
      <c r="T584" s="376"/>
      <c r="U584" s="376"/>
      <c r="V584" s="376"/>
      <c r="W584" s="376"/>
      <c r="X584" s="376"/>
      <c r="Y584" s="376"/>
      <c r="Z584" s="376"/>
      <c r="AA584" s="376"/>
      <c r="AB584" s="376"/>
      <c r="AC584" s="376"/>
    </row>
    <row r="585" spans="1:29" s="23" customFormat="1" x14ac:dyDescent="0.3">
      <c r="A585" s="487"/>
      <c r="B585" s="488"/>
      <c r="C585" s="488"/>
      <c r="D585" s="488"/>
      <c r="E585" s="487"/>
      <c r="F585" s="489"/>
      <c r="G585" s="489"/>
      <c r="H585" s="489"/>
      <c r="I585" s="489"/>
      <c r="J585" s="489"/>
      <c r="K585" s="489"/>
      <c r="L585" s="489"/>
      <c r="M585" s="489"/>
      <c r="N585" s="489"/>
      <c r="O585" s="490"/>
      <c r="P585" s="376"/>
      <c r="Q585" s="376"/>
      <c r="R585" s="376"/>
      <c r="S585" s="376"/>
      <c r="T585" s="376"/>
      <c r="U585" s="376"/>
      <c r="V585" s="376"/>
      <c r="W585" s="376"/>
      <c r="X585" s="376"/>
      <c r="Y585" s="376"/>
      <c r="Z585" s="376"/>
      <c r="AA585" s="376"/>
      <c r="AB585" s="376"/>
      <c r="AC585" s="376"/>
    </row>
    <row r="586" spans="1:29" s="23" customFormat="1" x14ac:dyDescent="0.3">
      <c r="A586" s="487"/>
      <c r="B586" s="488"/>
      <c r="C586" s="488"/>
      <c r="D586" s="488"/>
      <c r="E586" s="487"/>
      <c r="F586" s="489"/>
      <c r="G586" s="489"/>
      <c r="H586" s="489"/>
      <c r="I586" s="489"/>
      <c r="J586" s="489"/>
      <c r="K586" s="489"/>
      <c r="L586" s="489"/>
      <c r="M586" s="489"/>
      <c r="N586" s="489"/>
      <c r="O586" s="490"/>
      <c r="P586" s="376"/>
      <c r="Q586" s="376"/>
      <c r="R586" s="376"/>
      <c r="S586" s="376"/>
      <c r="T586" s="376"/>
      <c r="U586" s="376"/>
      <c r="V586" s="376"/>
      <c r="W586" s="376"/>
      <c r="X586" s="376"/>
      <c r="Y586" s="376"/>
      <c r="Z586" s="376"/>
      <c r="AA586" s="376"/>
      <c r="AB586" s="376"/>
      <c r="AC586" s="376"/>
    </row>
    <row r="587" spans="1:29" s="23" customFormat="1" x14ac:dyDescent="0.3">
      <c r="A587" s="487"/>
      <c r="B587" s="488"/>
      <c r="C587" s="488"/>
      <c r="D587" s="488"/>
      <c r="E587" s="487"/>
      <c r="F587" s="489"/>
      <c r="G587" s="489"/>
      <c r="H587" s="489"/>
      <c r="I587" s="489"/>
      <c r="J587" s="489"/>
      <c r="K587" s="489"/>
      <c r="L587" s="489"/>
      <c r="M587" s="489"/>
      <c r="N587" s="489"/>
      <c r="O587" s="490"/>
      <c r="P587" s="376"/>
      <c r="Q587" s="376"/>
      <c r="R587" s="376"/>
      <c r="S587" s="376"/>
      <c r="T587" s="376"/>
      <c r="U587" s="376"/>
      <c r="V587" s="376"/>
      <c r="W587" s="376"/>
      <c r="X587" s="376"/>
      <c r="Y587" s="376"/>
      <c r="Z587" s="376"/>
      <c r="AA587" s="376"/>
      <c r="AB587" s="376"/>
      <c r="AC587" s="376"/>
    </row>
    <row r="588" spans="1:29" s="23" customFormat="1" x14ac:dyDescent="0.3">
      <c r="A588" s="487"/>
      <c r="B588" s="488"/>
      <c r="C588" s="488"/>
      <c r="D588" s="488"/>
      <c r="E588" s="487"/>
      <c r="F588" s="489"/>
      <c r="G588" s="489"/>
      <c r="H588" s="489"/>
      <c r="I588" s="489"/>
      <c r="J588" s="489"/>
      <c r="K588" s="489"/>
      <c r="L588" s="489"/>
      <c r="M588" s="489"/>
      <c r="N588" s="489"/>
      <c r="O588" s="490"/>
      <c r="P588" s="376"/>
      <c r="Q588" s="376"/>
      <c r="R588" s="376"/>
      <c r="S588" s="376"/>
      <c r="T588" s="376"/>
      <c r="U588" s="376"/>
      <c r="V588" s="376"/>
      <c r="W588" s="376"/>
      <c r="X588" s="376"/>
      <c r="Y588" s="376"/>
      <c r="Z588" s="376"/>
      <c r="AA588" s="376"/>
      <c r="AB588" s="376"/>
      <c r="AC588" s="376"/>
    </row>
    <row r="589" spans="1:29" s="23" customFormat="1" x14ac:dyDescent="0.3">
      <c r="A589" s="487"/>
      <c r="B589" s="488"/>
      <c r="C589" s="488"/>
      <c r="D589" s="488"/>
      <c r="E589" s="487"/>
      <c r="F589" s="489"/>
      <c r="G589" s="489"/>
      <c r="H589" s="489"/>
      <c r="I589" s="489"/>
      <c r="J589" s="489"/>
      <c r="K589" s="489"/>
      <c r="L589" s="489"/>
      <c r="M589" s="489"/>
      <c r="N589" s="489"/>
      <c r="O589" s="490"/>
      <c r="P589" s="376"/>
      <c r="Q589" s="376"/>
      <c r="R589" s="376"/>
      <c r="S589" s="376"/>
      <c r="T589" s="376"/>
      <c r="U589" s="376"/>
      <c r="V589" s="376"/>
      <c r="W589" s="376"/>
      <c r="X589" s="376"/>
      <c r="Y589" s="376"/>
      <c r="Z589" s="376"/>
      <c r="AA589" s="376"/>
      <c r="AB589" s="376"/>
      <c r="AC589" s="376"/>
    </row>
    <row r="590" spans="1:29" s="23" customFormat="1" x14ac:dyDescent="0.3">
      <c r="A590" s="487"/>
      <c r="B590" s="488"/>
      <c r="C590" s="488"/>
      <c r="D590" s="488"/>
      <c r="E590" s="487"/>
      <c r="F590" s="489"/>
      <c r="G590" s="489"/>
      <c r="H590" s="489"/>
      <c r="I590" s="489"/>
      <c r="J590" s="489"/>
      <c r="K590" s="489"/>
      <c r="L590" s="489"/>
      <c r="M590" s="489"/>
      <c r="N590" s="489"/>
      <c r="O590" s="490"/>
      <c r="P590" s="376"/>
      <c r="Q590" s="376"/>
      <c r="R590" s="376"/>
      <c r="S590" s="376"/>
      <c r="T590" s="376"/>
      <c r="U590" s="376"/>
      <c r="V590" s="376"/>
      <c r="W590" s="376"/>
      <c r="X590" s="376"/>
      <c r="Y590" s="376"/>
      <c r="Z590" s="376"/>
      <c r="AA590" s="376"/>
      <c r="AB590" s="376"/>
      <c r="AC590" s="376"/>
    </row>
    <row r="591" spans="1:29" s="23" customFormat="1" x14ac:dyDescent="0.3">
      <c r="A591" s="487"/>
      <c r="B591" s="488"/>
      <c r="C591" s="488"/>
      <c r="D591" s="488"/>
      <c r="E591" s="487"/>
      <c r="F591" s="489"/>
      <c r="G591" s="489"/>
      <c r="H591" s="489"/>
      <c r="I591" s="489"/>
      <c r="J591" s="489"/>
      <c r="K591" s="489"/>
      <c r="L591" s="489"/>
      <c r="M591" s="489"/>
      <c r="N591" s="489"/>
      <c r="O591" s="490"/>
      <c r="P591" s="376"/>
      <c r="Q591" s="376"/>
      <c r="R591" s="376"/>
      <c r="S591" s="376"/>
      <c r="T591" s="376"/>
      <c r="U591" s="376"/>
      <c r="V591" s="376"/>
      <c r="W591" s="376"/>
      <c r="X591" s="376"/>
      <c r="Y591" s="376"/>
      <c r="Z591" s="376"/>
      <c r="AA591" s="376"/>
      <c r="AB591" s="376"/>
      <c r="AC591" s="376"/>
    </row>
    <row r="592" spans="1:29" s="23" customFormat="1" x14ac:dyDescent="0.3">
      <c r="A592" s="487"/>
      <c r="B592" s="488"/>
      <c r="C592" s="488"/>
      <c r="D592" s="488"/>
      <c r="E592" s="487"/>
      <c r="F592" s="489"/>
      <c r="G592" s="489"/>
      <c r="H592" s="489"/>
      <c r="I592" s="489"/>
      <c r="J592" s="489"/>
      <c r="K592" s="489"/>
      <c r="L592" s="489"/>
      <c r="M592" s="489"/>
      <c r="N592" s="489"/>
      <c r="O592" s="490"/>
      <c r="P592" s="376"/>
      <c r="Q592" s="376"/>
      <c r="R592" s="376"/>
      <c r="S592" s="376"/>
      <c r="T592" s="376"/>
      <c r="U592" s="376"/>
      <c r="V592" s="376"/>
      <c r="W592" s="376"/>
      <c r="X592" s="376"/>
      <c r="Y592" s="376"/>
      <c r="Z592" s="376"/>
      <c r="AA592" s="376"/>
      <c r="AB592" s="376"/>
      <c r="AC592" s="376"/>
    </row>
    <row r="593" spans="1:29" s="23" customFormat="1" x14ac:dyDescent="0.3">
      <c r="A593" s="487"/>
      <c r="B593" s="488"/>
      <c r="C593" s="488"/>
      <c r="D593" s="488"/>
      <c r="E593" s="487"/>
      <c r="F593" s="489"/>
      <c r="G593" s="489"/>
      <c r="H593" s="489"/>
      <c r="I593" s="489"/>
      <c r="J593" s="489"/>
      <c r="K593" s="489"/>
      <c r="L593" s="489"/>
      <c r="M593" s="489"/>
      <c r="N593" s="489"/>
      <c r="O593" s="490"/>
      <c r="P593" s="376"/>
      <c r="Q593" s="376"/>
      <c r="R593" s="376"/>
      <c r="S593" s="376"/>
      <c r="T593" s="376"/>
      <c r="U593" s="376"/>
      <c r="V593" s="376"/>
      <c r="W593" s="376"/>
      <c r="X593" s="376"/>
      <c r="Y593" s="376"/>
      <c r="Z593" s="376"/>
      <c r="AA593" s="376"/>
      <c r="AB593" s="376"/>
      <c r="AC593" s="376"/>
    </row>
    <row r="594" spans="1:29" s="23" customFormat="1" x14ac:dyDescent="0.3">
      <c r="A594" s="487"/>
      <c r="B594" s="488"/>
      <c r="C594" s="488"/>
      <c r="D594" s="488"/>
      <c r="E594" s="487"/>
      <c r="F594" s="489"/>
      <c r="G594" s="489"/>
      <c r="H594" s="489"/>
      <c r="I594" s="489"/>
      <c r="J594" s="489"/>
      <c r="K594" s="489"/>
      <c r="L594" s="489"/>
      <c r="M594" s="489"/>
      <c r="N594" s="489"/>
      <c r="O594" s="490"/>
      <c r="P594" s="376"/>
      <c r="Q594" s="376"/>
      <c r="R594" s="376"/>
      <c r="S594" s="376"/>
      <c r="T594" s="376"/>
      <c r="U594" s="376"/>
      <c r="V594" s="376"/>
      <c r="W594" s="376"/>
      <c r="X594" s="376"/>
      <c r="Y594" s="376"/>
      <c r="Z594" s="376"/>
      <c r="AA594" s="376"/>
      <c r="AB594" s="376"/>
      <c r="AC594" s="376"/>
    </row>
    <row r="595" spans="1:29" s="23" customFormat="1" x14ac:dyDescent="0.3">
      <c r="A595" s="487"/>
      <c r="B595" s="488"/>
      <c r="C595" s="488"/>
      <c r="D595" s="488"/>
      <c r="E595" s="487"/>
      <c r="F595" s="489"/>
      <c r="G595" s="489"/>
      <c r="H595" s="489"/>
      <c r="I595" s="489"/>
      <c r="J595" s="489"/>
      <c r="K595" s="489"/>
      <c r="L595" s="489"/>
      <c r="M595" s="489"/>
      <c r="N595" s="489"/>
      <c r="O595" s="490"/>
      <c r="P595" s="376"/>
      <c r="Q595" s="376"/>
      <c r="R595" s="376"/>
      <c r="S595" s="376"/>
      <c r="T595" s="376"/>
      <c r="U595" s="376"/>
      <c r="V595" s="376"/>
      <c r="W595" s="376"/>
      <c r="X595" s="376"/>
      <c r="Y595" s="376"/>
      <c r="Z595" s="376"/>
      <c r="AA595" s="376"/>
      <c r="AB595" s="376"/>
      <c r="AC595" s="376"/>
    </row>
    <row r="596" spans="1:29" s="23" customFormat="1" x14ac:dyDescent="0.3">
      <c r="A596" s="487"/>
      <c r="B596" s="488"/>
      <c r="C596" s="488"/>
      <c r="D596" s="488"/>
      <c r="E596" s="487"/>
      <c r="F596" s="489"/>
      <c r="G596" s="489"/>
      <c r="H596" s="489"/>
      <c r="I596" s="489"/>
      <c r="J596" s="489"/>
      <c r="K596" s="489"/>
      <c r="L596" s="489"/>
      <c r="M596" s="489"/>
      <c r="N596" s="489"/>
      <c r="O596" s="490"/>
      <c r="P596" s="376"/>
      <c r="Q596" s="376"/>
      <c r="R596" s="376"/>
      <c r="S596" s="376"/>
      <c r="T596" s="376"/>
      <c r="U596" s="376"/>
      <c r="V596" s="376"/>
      <c r="W596" s="376"/>
      <c r="X596" s="376"/>
      <c r="Y596" s="376"/>
      <c r="Z596" s="376"/>
      <c r="AA596" s="376"/>
      <c r="AB596" s="376"/>
      <c r="AC596" s="376"/>
    </row>
    <row r="597" spans="1:29" s="23" customFormat="1" x14ac:dyDescent="0.3">
      <c r="A597" s="487"/>
      <c r="B597" s="488"/>
      <c r="C597" s="488"/>
      <c r="D597" s="488"/>
      <c r="E597" s="487"/>
      <c r="F597" s="489"/>
      <c r="G597" s="489"/>
      <c r="H597" s="489"/>
      <c r="I597" s="489"/>
      <c r="J597" s="489"/>
      <c r="K597" s="489"/>
      <c r="L597" s="489"/>
      <c r="M597" s="489"/>
      <c r="N597" s="489"/>
      <c r="O597" s="490"/>
      <c r="P597" s="376"/>
      <c r="Q597" s="376"/>
      <c r="R597" s="376"/>
      <c r="S597" s="376"/>
      <c r="T597" s="376"/>
      <c r="U597" s="376"/>
      <c r="V597" s="376"/>
      <c r="W597" s="376"/>
      <c r="X597" s="376"/>
      <c r="Y597" s="376"/>
      <c r="Z597" s="376"/>
      <c r="AA597" s="376"/>
      <c r="AB597" s="376"/>
      <c r="AC597" s="376"/>
    </row>
    <row r="598" spans="1:29" s="23" customFormat="1" x14ac:dyDescent="0.3">
      <c r="A598" s="487"/>
      <c r="B598" s="488"/>
      <c r="C598" s="488"/>
      <c r="D598" s="488"/>
      <c r="E598" s="487"/>
      <c r="F598" s="489"/>
      <c r="G598" s="489"/>
      <c r="H598" s="489"/>
      <c r="I598" s="489"/>
      <c r="J598" s="489"/>
      <c r="K598" s="489"/>
      <c r="L598" s="489"/>
      <c r="M598" s="489"/>
      <c r="N598" s="489"/>
      <c r="O598" s="490"/>
      <c r="P598" s="376"/>
      <c r="Q598" s="376"/>
      <c r="R598" s="376"/>
      <c r="S598" s="376"/>
      <c r="T598" s="376"/>
      <c r="U598" s="376"/>
      <c r="V598" s="376"/>
      <c r="W598" s="376"/>
      <c r="X598" s="376"/>
      <c r="Y598" s="376"/>
      <c r="Z598" s="376"/>
      <c r="AA598" s="376"/>
      <c r="AB598" s="376"/>
      <c r="AC598" s="376"/>
    </row>
    <row r="599" spans="1:29" s="23" customFormat="1" x14ac:dyDescent="0.3">
      <c r="A599" s="487"/>
      <c r="B599" s="488"/>
      <c r="C599" s="488"/>
      <c r="D599" s="488"/>
      <c r="E599" s="487"/>
      <c r="F599" s="489"/>
      <c r="G599" s="489"/>
      <c r="H599" s="489"/>
      <c r="I599" s="489"/>
      <c r="J599" s="489"/>
      <c r="K599" s="489"/>
      <c r="L599" s="489"/>
      <c r="M599" s="489"/>
      <c r="N599" s="489"/>
      <c r="O599" s="490"/>
      <c r="P599" s="376"/>
      <c r="Q599" s="376"/>
      <c r="R599" s="376"/>
      <c r="S599" s="376"/>
      <c r="T599" s="376"/>
      <c r="U599" s="376"/>
      <c r="V599" s="376"/>
      <c r="W599" s="376"/>
      <c r="X599" s="376"/>
      <c r="Y599" s="376"/>
      <c r="Z599" s="376"/>
      <c r="AA599" s="376"/>
      <c r="AB599" s="376"/>
      <c r="AC599" s="376"/>
    </row>
    <row r="600" spans="1:29" s="23" customFormat="1" x14ac:dyDescent="0.3">
      <c r="A600" s="487"/>
      <c r="B600" s="488"/>
      <c r="C600" s="488"/>
      <c r="D600" s="488"/>
      <c r="E600" s="487"/>
      <c r="F600" s="489"/>
      <c r="G600" s="489"/>
      <c r="H600" s="489"/>
      <c r="I600" s="489"/>
      <c r="J600" s="489"/>
      <c r="K600" s="489"/>
      <c r="L600" s="489"/>
      <c r="M600" s="489"/>
      <c r="N600" s="489"/>
      <c r="O600" s="490"/>
      <c r="P600" s="376"/>
      <c r="Q600" s="376"/>
      <c r="R600" s="376"/>
      <c r="S600" s="376"/>
      <c r="T600" s="376"/>
      <c r="U600" s="376"/>
      <c r="V600" s="376"/>
      <c r="W600" s="376"/>
      <c r="X600" s="376"/>
      <c r="Y600" s="376"/>
      <c r="Z600" s="376"/>
      <c r="AA600" s="376"/>
      <c r="AB600" s="376"/>
      <c r="AC600" s="376"/>
    </row>
    <row r="601" spans="1:29" s="23" customFormat="1" x14ac:dyDescent="0.3">
      <c r="A601" s="487"/>
      <c r="B601" s="488"/>
      <c r="C601" s="488"/>
      <c r="D601" s="488"/>
      <c r="E601" s="487"/>
      <c r="F601" s="489"/>
      <c r="G601" s="489"/>
      <c r="H601" s="489"/>
      <c r="I601" s="489"/>
      <c r="J601" s="489"/>
      <c r="K601" s="489"/>
      <c r="L601" s="489"/>
      <c r="M601" s="489"/>
      <c r="N601" s="489"/>
      <c r="O601" s="490"/>
      <c r="P601" s="376"/>
      <c r="Q601" s="376"/>
      <c r="R601" s="376"/>
      <c r="S601" s="376"/>
      <c r="T601" s="376"/>
      <c r="U601" s="376"/>
      <c r="V601" s="376"/>
      <c r="W601" s="376"/>
      <c r="X601" s="376"/>
      <c r="Y601" s="376"/>
      <c r="Z601" s="376"/>
      <c r="AA601" s="376"/>
      <c r="AB601" s="376"/>
      <c r="AC601" s="376"/>
    </row>
    <row r="602" spans="1:29" s="23" customFormat="1" x14ac:dyDescent="0.3">
      <c r="A602" s="487"/>
      <c r="B602" s="488"/>
      <c r="C602" s="488"/>
      <c r="D602" s="488"/>
      <c r="E602" s="487"/>
      <c r="F602" s="489"/>
      <c r="G602" s="489"/>
      <c r="H602" s="489"/>
      <c r="I602" s="489"/>
      <c r="J602" s="489"/>
      <c r="K602" s="489"/>
      <c r="L602" s="489"/>
      <c r="M602" s="489"/>
      <c r="N602" s="489"/>
      <c r="O602" s="490"/>
      <c r="P602" s="376"/>
      <c r="Q602" s="376"/>
      <c r="R602" s="376"/>
      <c r="S602" s="376"/>
      <c r="T602" s="376"/>
      <c r="U602" s="376"/>
      <c r="V602" s="376"/>
      <c r="W602" s="376"/>
      <c r="X602" s="376"/>
      <c r="Y602" s="376"/>
      <c r="Z602" s="376"/>
      <c r="AA602" s="376"/>
      <c r="AB602" s="376"/>
      <c r="AC602" s="376"/>
    </row>
    <row r="603" spans="1:29" s="23" customFormat="1" x14ac:dyDescent="0.3">
      <c r="A603" s="487"/>
      <c r="B603" s="488"/>
      <c r="C603" s="488"/>
      <c r="D603" s="488"/>
      <c r="E603" s="487"/>
      <c r="F603" s="489"/>
      <c r="G603" s="489"/>
      <c r="H603" s="489"/>
      <c r="I603" s="489"/>
      <c r="J603" s="489"/>
      <c r="K603" s="489"/>
      <c r="L603" s="489"/>
      <c r="M603" s="489"/>
      <c r="N603" s="489"/>
      <c r="O603" s="490"/>
      <c r="P603" s="376"/>
      <c r="Q603" s="376"/>
      <c r="R603" s="376"/>
      <c r="S603" s="376"/>
      <c r="T603" s="376"/>
      <c r="U603" s="376"/>
      <c r="V603" s="376"/>
      <c r="W603" s="376"/>
      <c r="X603" s="376"/>
      <c r="Y603" s="376"/>
      <c r="Z603" s="376"/>
      <c r="AA603" s="376"/>
      <c r="AB603" s="376"/>
      <c r="AC603" s="376"/>
    </row>
    <row r="604" spans="1:29" s="23" customFormat="1" x14ac:dyDescent="0.3">
      <c r="A604" s="487"/>
      <c r="B604" s="488"/>
      <c r="C604" s="488"/>
      <c r="D604" s="488"/>
      <c r="E604" s="487"/>
      <c r="F604" s="489"/>
      <c r="G604" s="489"/>
      <c r="H604" s="489"/>
      <c r="I604" s="489"/>
      <c r="J604" s="489"/>
      <c r="K604" s="489"/>
      <c r="L604" s="489"/>
      <c r="M604" s="489"/>
      <c r="N604" s="489"/>
      <c r="O604" s="490"/>
      <c r="P604" s="376"/>
      <c r="Q604" s="376"/>
      <c r="R604" s="376"/>
      <c r="S604" s="376"/>
      <c r="T604" s="376"/>
      <c r="U604" s="376"/>
      <c r="V604" s="376"/>
      <c r="W604" s="376"/>
      <c r="X604" s="376"/>
      <c r="Y604" s="376"/>
      <c r="Z604" s="376"/>
      <c r="AA604" s="376"/>
      <c r="AB604" s="376"/>
      <c r="AC604" s="376"/>
    </row>
    <row r="605" spans="1:29" s="23" customFormat="1" x14ac:dyDescent="0.3">
      <c r="A605" s="487"/>
      <c r="B605" s="488"/>
      <c r="C605" s="488"/>
      <c r="D605" s="488"/>
      <c r="E605" s="487"/>
      <c r="F605" s="489"/>
      <c r="G605" s="489"/>
      <c r="H605" s="489"/>
      <c r="I605" s="489"/>
      <c r="J605" s="489"/>
      <c r="K605" s="489"/>
      <c r="L605" s="489"/>
      <c r="M605" s="489"/>
      <c r="N605" s="489"/>
      <c r="O605" s="490"/>
      <c r="P605" s="376"/>
      <c r="Q605" s="376"/>
      <c r="R605" s="376"/>
      <c r="S605" s="376"/>
      <c r="T605" s="376"/>
      <c r="U605" s="376"/>
      <c r="V605" s="376"/>
      <c r="W605" s="376"/>
      <c r="X605" s="376"/>
      <c r="Y605" s="376"/>
      <c r="Z605" s="376"/>
      <c r="AA605" s="376"/>
      <c r="AB605" s="376"/>
      <c r="AC605" s="376"/>
    </row>
    <row r="606" spans="1:29" s="23" customFormat="1" x14ac:dyDescent="0.3">
      <c r="A606" s="487"/>
      <c r="B606" s="488"/>
      <c r="C606" s="488"/>
      <c r="D606" s="488"/>
      <c r="E606" s="487"/>
      <c r="F606" s="489"/>
      <c r="G606" s="489"/>
      <c r="H606" s="489"/>
      <c r="I606" s="489"/>
      <c r="J606" s="489"/>
      <c r="K606" s="489"/>
      <c r="L606" s="489"/>
      <c r="M606" s="489"/>
      <c r="N606" s="489"/>
      <c r="O606" s="490"/>
      <c r="P606" s="376"/>
      <c r="Q606" s="376"/>
      <c r="R606" s="376"/>
      <c r="S606" s="376"/>
      <c r="T606" s="376"/>
      <c r="U606" s="376"/>
      <c r="V606" s="376"/>
      <c r="W606" s="376"/>
      <c r="X606" s="376"/>
      <c r="Y606" s="376"/>
      <c r="Z606" s="376"/>
      <c r="AA606" s="376"/>
      <c r="AB606" s="376"/>
      <c r="AC606" s="376"/>
    </row>
    <row r="607" spans="1:29" s="23" customFormat="1" x14ac:dyDescent="0.3">
      <c r="A607" s="487"/>
      <c r="B607" s="488"/>
      <c r="C607" s="488"/>
      <c r="D607" s="488"/>
      <c r="E607" s="487"/>
      <c r="F607" s="489"/>
      <c r="G607" s="489"/>
      <c r="H607" s="489"/>
      <c r="I607" s="489"/>
      <c r="J607" s="489"/>
      <c r="K607" s="489"/>
      <c r="L607" s="489"/>
      <c r="M607" s="489"/>
      <c r="N607" s="489"/>
      <c r="O607" s="490"/>
      <c r="P607" s="376"/>
      <c r="Q607" s="376"/>
      <c r="R607" s="376"/>
      <c r="S607" s="376"/>
      <c r="T607" s="376"/>
      <c r="U607" s="376"/>
      <c r="V607" s="376"/>
      <c r="W607" s="376"/>
      <c r="X607" s="376"/>
      <c r="Y607" s="376"/>
      <c r="Z607" s="376"/>
      <c r="AA607" s="376"/>
      <c r="AB607" s="376"/>
      <c r="AC607" s="376"/>
    </row>
    <row r="608" spans="1:29" s="23" customFormat="1" x14ac:dyDescent="0.3">
      <c r="A608" s="487"/>
      <c r="B608" s="488"/>
      <c r="C608" s="488"/>
      <c r="D608" s="488"/>
      <c r="E608" s="487"/>
      <c r="F608" s="489"/>
      <c r="G608" s="489"/>
      <c r="H608" s="489"/>
      <c r="I608" s="489"/>
      <c r="J608" s="489"/>
      <c r="K608" s="489"/>
      <c r="L608" s="489"/>
      <c r="M608" s="489"/>
      <c r="N608" s="489"/>
      <c r="O608" s="490"/>
      <c r="P608" s="376"/>
      <c r="Q608" s="376"/>
      <c r="R608" s="376"/>
      <c r="S608" s="376"/>
      <c r="T608" s="376"/>
      <c r="U608" s="376"/>
      <c r="V608" s="376"/>
      <c r="W608" s="376"/>
      <c r="X608" s="376"/>
      <c r="Y608" s="376"/>
      <c r="Z608" s="376"/>
      <c r="AA608" s="376"/>
      <c r="AB608" s="376"/>
      <c r="AC608" s="376"/>
    </row>
    <row r="609" spans="1:29" s="23" customFormat="1" x14ac:dyDescent="0.3">
      <c r="A609" s="487"/>
      <c r="B609" s="488"/>
      <c r="C609" s="488"/>
      <c r="D609" s="488"/>
      <c r="E609" s="487"/>
      <c r="F609" s="489"/>
      <c r="G609" s="489"/>
      <c r="H609" s="489"/>
      <c r="I609" s="489"/>
      <c r="J609" s="489"/>
      <c r="K609" s="489"/>
      <c r="L609" s="489"/>
      <c r="M609" s="489"/>
      <c r="N609" s="489"/>
      <c r="O609" s="490"/>
      <c r="P609" s="376"/>
      <c r="Q609" s="376"/>
      <c r="R609" s="376"/>
      <c r="S609" s="376"/>
      <c r="T609" s="376"/>
      <c r="U609" s="376"/>
      <c r="V609" s="376"/>
      <c r="W609" s="376"/>
      <c r="X609" s="376"/>
      <c r="Y609" s="376"/>
      <c r="Z609" s="376"/>
      <c r="AA609" s="376"/>
      <c r="AB609" s="376"/>
      <c r="AC609" s="376"/>
    </row>
    <row r="610" spans="1:29" s="23" customFormat="1" x14ac:dyDescent="0.3">
      <c r="A610" s="487"/>
      <c r="B610" s="488"/>
      <c r="C610" s="488"/>
      <c r="D610" s="488"/>
      <c r="E610" s="487"/>
      <c r="F610" s="489"/>
      <c r="G610" s="489"/>
      <c r="H610" s="489"/>
      <c r="I610" s="489"/>
      <c r="J610" s="489"/>
      <c r="K610" s="489"/>
      <c r="L610" s="489"/>
      <c r="M610" s="489"/>
      <c r="N610" s="489"/>
      <c r="O610" s="490"/>
      <c r="P610" s="376"/>
      <c r="Q610" s="376"/>
      <c r="R610" s="376"/>
      <c r="S610" s="376"/>
      <c r="T610" s="376"/>
      <c r="U610" s="376"/>
      <c r="V610" s="376"/>
      <c r="W610" s="376"/>
      <c r="X610" s="376"/>
      <c r="Y610" s="376"/>
      <c r="Z610" s="376"/>
      <c r="AA610" s="376"/>
      <c r="AB610" s="376"/>
      <c r="AC610" s="376"/>
    </row>
    <row r="611" spans="1:29" s="23" customFormat="1" x14ac:dyDescent="0.3">
      <c r="A611" s="487"/>
      <c r="B611" s="488"/>
      <c r="C611" s="488"/>
      <c r="D611" s="488"/>
      <c r="E611" s="487"/>
      <c r="F611" s="489"/>
      <c r="G611" s="489"/>
      <c r="H611" s="489"/>
      <c r="I611" s="489"/>
      <c r="J611" s="489"/>
      <c r="K611" s="489"/>
      <c r="L611" s="489"/>
      <c r="M611" s="489"/>
      <c r="N611" s="489"/>
      <c r="O611" s="490"/>
      <c r="P611" s="376"/>
      <c r="Q611" s="376"/>
      <c r="R611" s="376"/>
      <c r="S611" s="376"/>
      <c r="T611" s="376"/>
      <c r="U611" s="376"/>
      <c r="V611" s="376"/>
      <c r="W611" s="376"/>
      <c r="X611" s="376"/>
      <c r="Y611" s="376"/>
      <c r="Z611" s="376"/>
      <c r="AA611" s="376"/>
      <c r="AB611" s="376"/>
      <c r="AC611" s="376"/>
    </row>
    <row r="612" spans="1:29" s="23" customFormat="1" x14ac:dyDescent="0.3">
      <c r="A612" s="487"/>
      <c r="B612" s="488"/>
      <c r="C612" s="488"/>
      <c r="D612" s="488"/>
      <c r="E612" s="487"/>
      <c r="F612" s="489"/>
      <c r="G612" s="489"/>
      <c r="H612" s="489"/>
      <c r="I612" s="489"/>
      <c r="J612" s="489"/>
      <c r="K612" s="489"/>
      <c r="L612" s="489"/>
      <c r="M612" s="489"/>
      <c r="N612" s="489"/>
      <c r="O612" s="490"/>
      <c r="P612" s="376"/>
      <c r="Q612" s="376"/>
      <c r="R612" s="376"/>
      <c r="S612" s="376"/>
      <c r="T612" s="376"/>
      <c r="U612" s="376"/>
      <c r="V612" s="376"/>
      <c r="W612" s="376"/>
      <c r="X612" s="376"/>
      <c r="Y612" s="376"/>
      <c r="Z612" s="376"/>
      <c r="AA612" s="376"/>
      <c r="AB612" s="376"/>
      <c r="AC612" s="376"/>
    </row>
    <row r="613" spans="1:29" s="23" customFormat="1" x14ac:dyDescent="0.3">
      <c r="A613" s="487"/>
      <c r="B613" s="488"/>
      <c r="C613" s="488"/>
      <c r="D613" s="488"/>
      <c r="E613" s="487"/>
      <c r="F613" s="489"/>
      <c r="G613" s="489"/>
      <c r="H613" s="489"/>
      <c r="I613" s="489"/>
      <c r="J613" s="489"/>
      <c r="K613" s="489"/>
      <c r="L613" s="489"/>
      <c r="M613" s="489"/>
      <c r="N613" s="489"/>
      <c r="O613" s="490"/>
      <c r="P613" s="376"/>
      <c r="Q613" s="376"/>
      <c r="R613" s="376"/>
      <c r="S613" s="376"/>
      <c r="T613" s="376"/>
      <c r="U613" s="376"/>
      <c r="V613" s="376"/>
      <c r="W613" s="376"/>
      <c r="X613" s="376"/>
      <c r="Y613" s="376"/>
      <c r="Z613" s="376"/>
      <c r="AA613" s="376"/>
      <c r="AB613" s="376"/>
      <c r="AC613" s="376"/>
    </row>
    <row r="614" spans="1:29" s="23" customFormat="1" x14ac:dyDescent="0.3">
      <c r="A614" s="487"/>
      <c r="B614" s="488"/>
      <c r="C614" s="488"/>
      <c r="D614" s="488"/>
      <c r="E614" s="487"/>
      <c r="F614" s="489"/>
      <c r="G614" s="489"/>
      <c r="H614" s="489"/>
      <c r="I614" s="489"/>
      <c r="J614" s="489"/>
      <c r="K614" s="489"/>
      <c r="L614" s="489"/>
      <c r="M614" s="489"/>
      <c r="N614" s="489"/>
      <c r="O614" s="490"/>
      <c r="P614" s="376"/>
      <c r="Q614" s="376"/>
      <c r="R614" s="376"/>
      <c r="S614" s="376"/>
      <c r="T614" s="376"/>
      <c r="U614" s="376"/>
      <c r="V614" s="376"/>
      <c r="W614" s="376"/>
      <c r="X614" s="376"/>
      <c r="Y614" s="376"/>
      <c r="Z614" s="376"/>
      <c r="AA614" s="376"/>
      <c r="AB614" s="376"/>
      <c r="AC614" s="376"/>
    </row>
    <row r="615" spans="1:29" s="23" customFormat="1" x14ac:dyDescent="0.3">
      <c r="A615" s="487"/>
      <c r="B615" s="488"/>
      <c r="C615" s="488"/>
      <c r="D615" s="488"/>
      <c r="E615" s="487"/>
      <c r="F615" s="489"/>
      <c r="G615" s="489"/>
      <c r="H615" s="489"/>
      <c r="I615" s="489"/>
      <c r="J615" s="489"/>
      <c r="K615" s="489"/>
      <c r="L615" s="489"/>
      <c r="M615" s="489"/>
      <c r="N615" s="489"/>
      <c r="O615" s="490"/>
      <c r="P615" s="376"/>
      <c r="Q615" s="376"/>
      <c r="R615" s="376"/>
      <c r="S615" s="376"/>
      <c r="T615" s="376"/>
      <c r="U615" s="376"/>
      <c r="V615" s="376"/>
      <c r="W615" s="376"/>
      <c r="X615" s="376"/>
      <c r="Y615" s="376"/>
      <c r="Z615" s="376"/>
      <c r="AA615" s="376"/>
      <c r="AB615" s="376"/>
      <c r="AC615" s="376"/>
    </row>
    <row r="616" spans="1:29" s="23" customFormat="1" x14ac:dyDescent="0.3">
      <c r="A616" s="487"/>
      <c r="B616" s="488"/>
      <c r="C616" s="488"/>
      <c r="D616" s="488"/>
      <c r="E616" s="487"/>
      <c r="F616" s="489"/>
      <c r="G616" s="489"/>
      <c r="H616" s="489"/>
      <c r="I616" s="489"/>
      <c r="J616" s="489"/>
      <c r="K616" s="489"/>
      <c r="L616" s="489"/>
      <c r="M616" s="489"/>
      <c r="N616" s="489"/>
      <c r="O616" s="490"/>
      <c r="P616" s="376"/>
      <c r="Q616" s="376"/>
      <c r="R616" s="376"/>
      <c r="S616" s="376"/>
      <c r="T616" s="376"/>
      <c r="U616" s="376"/>
      <c r="V616" s="376"/>
      <c r="W616" s="376"/>
      <c r="X616" s="376"/>
      <c r="Y616" s="376"/>
      <c r="Z616" s="376"/>
      <c r="AA616" s="376"/>
      <c r="AB616" s="376"/>
      <c r="AC616" s="376"/>
    </row>
    <row r="617" spans="1:29" s="23" customFormat="1" x14ac:dyDescent="0.3">
      <c r="A617" s="487"/>
      <c r="B617" s="488"/>
      <c r="C617" s="488"/>
      <c r="D617" s="488"/>
      <c r="E617" s="487"/>
      <c r="F617" s="489"/>
      <c r="G617" s="489"/>
      <c r="H617" s="489"/>
      <c r="I617" s="489"/>
      <c r="J617" s="489"/>
      <c r="K617" s="489"/>
      <c r="L617" s="489"/>
      <c r="M617" s="489"/>
      <c r="N617" s="489"/>
      <c r="O617" s="490"/>
      <c r="P617" s="376"/>
      <c r="Q617" s="376"/>
      <c r="R617" s="376"/>
      <c r="S617" s="376"/>
      <c r="T617" s="376"/>
      <c r="U617" s="376"/>
      <c r="V617" s="376"/>
      <c r="W617" s="376"/>
      <c r="X617" s="376"/>
      <c r="Y617" s="376"/>
      <c r="Z617" s="376"/>
      <c r="AA617" s="376"/>
      <c r="AB617" s="376"/>
      <c r="AC617" s="376"/>
    </row>
    <row r="618" spans="1:29" s="23" customFormat="1" x14ac:dyDescent="0.3">
      <c r="A618" s="487"/>
      <c r="B618" s="488"/>
      <c r="C618" s="488"/>
      <c r="D618" s="488"/>
      <c r="E618" s="487"/>
      <c r="F618" s="489"/>
      <c r="G618" s="489"/>
      <c r="H618" s="489"/>
      <c r="I618" s="489"/>
      <c r="J618" s="489"/>
      <c r="K618" s="489"/>
      <c r="L618" s="489"/>
      <c r="M618" s="489"/>
      <c r="N618" s="489"/>
      <c r="O618" s="490"/>
      <c r="P618" s="376"/>
      <c r="Q618" s="376"/>
      <c r="R618" s="376"/>
      <c r="S618" s="376"/>
      <c r="T618" s="376"/>
      <c r="U618" s="376"/>
      <c r="V618" s="376"/>
      <c r="W618" s="376"/>
      <c r="X618" s="376"/>
      <c r="Y618" s="376"/>
      <c r="Z618" s="376"/>
      <c r="AA618" s="376"/>
      <c r="AB618" s="376"/>
      <c r="AC618" s="376"/>
    </row>
    <row r="619" spans="1:29" s="23" customFormat="1" x14ac:dyDescent="0.3">
      <c r="A619" s="487"/>
      <c r="B619" s="488"/>
      <c r="C619" s="488"/>
      <c r="D619" s="488"/>
      <c r="E619" s="487"/>
      <c r="F619" s="489"/>
      <c r="G619" s="489"/>
      <c r="H619" s="489"/>
      <c r="I619" s="489"/>
      <c r="J619" s="489"/>
      <c r="K619" s="489"/>
      <c r="L619" s="489"/>
      <c r="M619" s="489"/>
      <c r="N619" s="489"/>
      <c r="O619" s="490"/>
      <c r="P619" s="376"/>
      <c r="Q619" s="376"/>
      <c r="R619" s="376"/>
      <c r="S619" s="376"/>
      <c r="T619" s="376"/>
      <c r="U619" s="376"/>
      <c r="V619" s="376"/>
      <c r="W619" s="376"/>
      <c r="X619" s="376"/>
      <c r="Y619" s="376"/>
      <c r="Z619" s="376"/>
      <c r="AA619" s="376"/>
      <c r="AB619" s="376"/>
      <c r="AC619" s="376"/>
    </row>
    <row r="620" spans="1:29" s="23" customFormat="1" x14ac:dyDescent="0.3">
      <c r="A620" s="487"/>
      <c r="B620" s="488"/>
      <c r="C620" s="488"/>
      <c r="D620" s="488"/>
      <c r="E620" s="487"/>
      <c r="F620" s="489"/>
      <c r="G620" s="489"/>
      <c r="H620" s="489"/>
      <c r="I620" s="489"/>
      <c r="J620" s="489"/>
      <c r="K620" s="489"/>
      <c r="L620" s="489"/>
      <c r="M620" s="489"/>
      <c r="N620" s="489"/>
      <c r="O620" s="490"/>
      <c r="P620" s="376"/>
      <c r="Q620" s="376"/>
      <c r="R620" s="376"/>
      <c r="S620" s="376"/>
      <c r="T620" s="376"/>
      <c r="U620" s="376"/>
      <c r="V620" s="376"/>
      <c r="W620" s="376"/>
      <c r="X620" s="376"/>
      <c r="Y620" s="376"/>
      <c r="Z620" s="376"/>
      <c r="AA620" s="376"/>
      <c r="AB620" s="376"/>
      <c r="AC620" s="376"/>
    </row>
    <row r="621" spans="1:29" s="23" customFormat="1" x14ac:dyDescent="0.3">
      <c r="A621" s="487"/>
      <c r="B621" s="488"/>
      <c r="C621" s="488"/>
      <c r="D621" s="488"/>
      <c r="E621" s="487"/>
      <c r="F621" s="489"/>
      <c r="G621" s="489"/>
      <c r="H621" s="489"/>
      <c r="I621" s="489"/>
      <c r="J621" s="489"/>
      <c r="K621" s="489"/>
      <c r="L621" s="489"/>
      <c r="M621" s="489"/>
      <c r="N621" s="489"/>
      <c r="O621" s="490"/>
      <c r="P621" s="376"/>
      <c r="Q621" s="376"/>
      <c r="R621" s="376"/>
      <c r="S621" s="376"/>
      <c r="T621" s="376"/>
      <c r="U621" s="376"/>
      <c r="V621" s="376"/>
      <c r="W621" s="376"/>
      <c r="X621" s="376"/>
      <c r="Y621" s="376"/>
      <c r="Z621" s="376"/>
      <c r="AA621" s="376"/>
      <c r="AB621" s="376"/>
      <c r="AC621" s="376"/>
    </row>
    <row r="622" spans="1:29" s="23" customFormat="1" x14ac:dyDescent="0.3">
      <c r="A622" s="487"/>
      <c r="B622" s="488"/>
      <c r="C622" s="488"/>
      <c r="D622" s="488"/>
      <c r="E622" s="487"/>
      <c r="F622" s="489"/>
      <c r="G622" s="489"/>
      <c r="H622" s="489"/>
      <c r="I622" s="489"/>
      <c r="J622" s="489"/>
      <c r="K622" s="489"/>
      <c r="L622" s="489"/>
      <c r="M622" s="489"/>
      <c r="N622" s="489"/>
      <c r="O622" s="490"/>
      <c r="P622" s="376"/>
      <c r="Q622" s="376"/>
      <c r="R622" s="376"/>
      <c r="S622" s="376"/>
      <c r="T622" s="376"/>
      <c r="U622" s="376"/>
      <c r="V622" s="376"/>
      <c r="W622" s="376"/>
      <c r="X622" s="376"/>
      <c r="Y622" s="376"/>
      <c r="Z622" s="376"/>
      <c r="AA622" s="376"/>
      <c r="AB622" s="376"/>
      <c r="AC622" s="376"/>
    </row>
    <row r="623" spans="1:29" s="23" customFormat="1" x14ac:dyDescent="0.3">
      <c r="A623" s="487"/>
      <c r="B623" s="488"/>
      <c r="C623" s="488"/>
      <c r="D623" s="488"/>
      <c r="E623" s="487"/>
      <c r="F623" s="489"/>
      <c r="G623" s="489"/>
      <c r="H623" s="489"/>
      <c r="I623" s="489"/>
      <c r="J623" s="489"/>
      <c r="K623" s="489"/>
      <c r="L623" s="489"/>
      <c r="M623" s="489"/>
      <c r="N623" s="489"/>
      <c r="O623" s="490"/>
      <c r="P623" s="376"/>
      <c r="Q623" s="376"/>
      <c r="R623" s="376"/>
      <c r="S623" s="376"/>
      <c r="T623" s="376"/>
      <c r="U623" s="376"/>
      <c r="V623" s="376"/>
      <c r="W623" s="376"/>
      <c r="X623" s="376"/>
      <c r="Y623" s="376"/>
      <c r="Z623" s="376"/>
      <c r="AA623" s="376"/>
      <c r="AB623" s="376"/>
      <c r="AC623" s="376"/>
    </row>
    <row r="624" spans="1:29" s="23" customFormat="1" x14ac:dyDescent="0.3">
      <c r="A624" s="487"/>
      <c r="B624" s="488"/>
      <c r="C624" s="488"/>
      <c r="D624" s="488"/>
      <c r="E624" s="487"/>
      <c r="F624" s="489"/>
      <c r="G624" s="489"/>
      <c r="H624" s="489"/>
      <c r="I624" s="489"/>
      <c r="J624" s="489"/>
      <c r="K624" s="489"/>
      <c r="L624" s="489"/>
      <c r="M624" s="489"/>
      <c r="N624" s="489"/>
      <c r="O624" s="490"/>
      <c r="P624" s="376"/>
      <c r="Q624" s="376"/>
      <c r="R624" s="376"/>
      <c r="S624" s="376"/>
      <c r="T624" s="376"/>
      <c r="U624" s="376"/>
      <c r="V624" s="376"/>
      <c r="W624" s="376"/>
      <c r="X624" s="376"/>
      <c r="Y624" s="376"/>
      <c r="Z624" s="376"/>
      <c r="AA624" s="376"/>
      <c r="AB624" s="376"/>
      <c r="AC624" s="376"/>
    </row>
    <row r="625" spans="1:29" s="23" customFormat="1" x14ac:dyDescent="0.3">
      <c r="A625" s="487"/>
      <c r="B625" s="488"/>
      <c r="C625" s="488"/>
      <c r="D625" s="488"/>
      <c r="E625" s="487"/>
      <c r="F625" s="489"/>
      <c r="G625" s="489"/>
      <c r="H625" s="489"/>
      <c r="I625" s="489"/>
      <c r="J625" s="489"/>
      <c r="K625" s="489"/>
      <c r="L625" s="489"/>
      <c r="M625" s="489"/>
      <c r="N625" s="489"/>
      <c r="O625" s="490"/>
      <c r="P625" s="376"/>
      <c r="Q625" s="376"/>
      <c r="R625" s="376"/>
      <c r="S625" s="376"/>
      <c r="T625" s="376"/>
      <c r="U625" s="376"/>
      <c r="V625" s="376"/>
      <c r="W625" s="376"/>
      <c r="X625" s="376"/>
      <c r="Y625" s="376"/>
      <c r="Z625" s="376"/>
      <c r="AA625" s="376"/>
      <c r="AB625" s="376"/>
      <c r="AC625" s="376"/>
    </row>
    <row r="626" spans="1:29" s="23" customFormat="1" x14ac:dyDescent="0.3">
      <c r="A626" s="487"/>
      <c r="B626" s="488"/>
      <c r="C626" s="488"/>
      <c r="D626" s="488"/>
      <c r="E626" s="487"/>
      <c r="F626" s="489"/>
      <c r="G626" s="489"/>
      <c r="H626" s="489"/>
      <c r="I626" s="489"/>
      <c r="J626" s="489"/>
      <c r="K626" s="489"/>
      <c r="L626" s="489"/>
      <c r="M626" s="489"/>
      <c r="N626" s="489"/>
      <c r="O626" s="490"/>
      <c r="P626" s="376"/>
      <c r="Q626" s="376"/>
      <c r="R626" s="376"/>
      <c r="S626" s="376"/>
      <c r="T626" s="376"/>
      <c r="U626" s="376"/>
      <c r="V626" s="376"/>
      <c r="W626" s="376"/>
      <c r="X626" s="376"/>
      <c r="Y626" s="376"/>
      <c r="Z626" s="376"/>
      <c r="AA626" s="376"/>
      <c r="AB626" s="376"/>
      <c r="AC626" s="376"/>
    </row>
    <row r="627" spans="1:29" s="23" customFormat="1" x14ac:dyDescent="0.3">
      <c r="A627" s="487"/>
      <c r="B627" s="488"/>
      <c r="C627" s="488"/>
      <c r="D627" s="488"/>
      <c r="E627" s="487"/>
      <c r="F627" s="489"/>
      <c r="G627" s="489"/>
      <c r="H627" s="489"/>
      <c r="I627" s="489"/>
      <c r="J627" s="489"/>
      <c r="K627" s="489"/>
      <c r="L627" s="489"/>
      <c r="M627" s="489"/>
      <c r="N627" s="489"/>
      <c r="O627" s="490"/>
      <c r="P627" s="376"/>
      <c r="Q627" s="376"/>
      <c r="R627" s="376"/>
      <c r="S627" s="376"/>
      <c r="T627" s="376"/>
      <c r="U627" s="376"/>
      <c r="V627" s="376"/>
      <c r="W627" s="376"/>
      <c r="X627" s="376"/>
      <c r="Y627" s="376"/>
      <c r="Z627" s="376"/>
      <c r="AA627" s="376"/>
      <c r="AB627" s="376"/>
      <c r="AC627" s="376"/>
    </row>
    <row r="628" spans="1:29" s="23" customFormat="1" x14ac:dyDescent="0.3">
      <c r="A628" s="487"/>
      <c r="B628" s="488"/>
      <c r="C628" s="488"/>
      <c r="D628" s="488"/>
      <c r="E628" s="487"/>
      <c r="F628" s="489"/>
      <c r="G628" s="489"/>
      <c r="H628" s="489"/>
      <c r="I628" s="489"/>
      <c r="J628" s="489"/>
      <c r="K628" s="489"/>
      <c r="L628" s="489"/>
      <c r="M628" s="489"/>
      <c r="N628" s="489"/>
      <c r="O628" s="490"/>
      <c r="P628" s="376"/>
      <c r="Q628" s="376"/>
      <c r="R628" s="376"/>
      <c r="S628" s="376"/>
      <c r="T628" s="376"/>
      <c r="U628" s="376"/>
      <c r="V628" s="376"/>
      <c r="W628" s="376"/>
      <c r="X628" s="376"/>
      <c r="Y628" s="376"/>
      <c r="Z628" s="376"/>
      <c r="AA628" s="376"/>
      <c r="AB628" s="376"/>
      <c r="AC628" s="376"/>
    </row>
    <row r="629" spans="1:29" s="23" customFormat="1" x14ac:dyDescent="0.3">
      <c r="A629" s="487"/>
      <c r="B629" s="488"/>
      <c r="C629" s="488"/>
      <c r="D629" s="488"/>
      <c r="E629" s="487"/>
      <c r="F629" s="489"/>
      <c r="G629" s="489"/>
      <c r="H629" s="489"/>
      <c r="I629" s="489"/>
      <c r="J629" s="489"/>
      <c r="K629" s="489"/>
      <c r="L629" s="489"/>
      <c r="M629" s="489"/>
      <c r="N629" s="489"/>
      <c r="O629" s="490"/>
      <c r="P629" s="376"/>
      <c r="Q629" s="376"/>
      <c r="R629" s="376"/>
      <c r="S629" s="376"/>
      <c r="T629" s="376"/>
      <c r="U629" s="376"/>
      <c r="V629" s="376"/>
      <c r="W629" s="376"/>
      <c r="X629" s="376"/>
      <c r="Y629" s="376"/>
      <c r="Z629" s="376"/>
      <c r="AA629" s="376"/>
      <c r="AB629" s="376"/>
      <c r="AC629" s="376"/>
    </row>
    <row r="630" spans="1:29" s="23" customFormat="1" x14ac:dyDescent="0.3">
      <c r="A630" s="487"/>
      <c r="B630" s="488"/>
      <c r="C630" s="488"/>
      <c r="D630" s="488"/>
      <c r="E630" s="487"/>
      <c r="F630" s="489"/>
      <c r="G630" s="489"/>
      <c r="H630" s="489"/>
      <c r="I630" s="489"/>
      <c r="J630" s="489"/>
      <c r="K630" s="489"/>
      <c r="L630" s="489"/>
      <c r="M630" s="489"/>
      <c r="N630" s="489"/>
      <c r="O630" s="490"/>
      <c r="P630" s="376"/>
      <c r="Q630" s="376"/>
      <c r="R630" s="376"/>
      <c r="S630" s="376"/>
      <c r="T630" s="376"/>
      <c r="U630" s="376"/>
      <c r="V630" s="376"/>
      <c r="W630" s="376"/>
      <c r="X630" s="376"/>
      <c r="Y630" s="376"/>
      <c r="Z630" s="376"/>
      <c r="AA630" s="376"/>
      <c r="AB630" s="376"/>
      <c r="AC630" s="376"/>
    </row>
    <row r="631" spans="1:29" s="23" customFormat="1" x14ac:dyDescent="0.3">
      <c r="A631" s="487"/>
      <c r="B631" s="488"/>
      <c r="C631" s="488"/>
      <c r="D631" s="488"/>
      <c r="E631" s="487"/>
      <c r="F631" s="489"/>
      <c r="G631" s="489"/>
      <c r="H631" s="489"/>
      <c r="I631" s="489"/>
      <c r="J631" s="489"/>
      <c r="K631" s="489"/>
      <c r="L631" s="489"/>
      <c r="M631" s="489"/>
      <c r="N631" s="489"/>
      <c r="O631" s="490"/>
      <c r="P631" s="376"/>
      <c r="Q631" s="376"/>
      <c r="R631" s="376"/>
      <c r="S631" s="376"/>
      <c r="T631" s="376"/>
      <c r="U631" s="376"/>
      <c r="V631" s="376"/>
      <c r="W631" s="376"/>
      <c r="X631" s="376"/>
      <c r="Y631" s="376"/>
      <c r="Z631" s="376"/>
      <c r="AA631" s="376"/>
      <c r="AB631" s="376"/>
      <c r="AC631" s="376"/>
    </row>
    <row r="632" spans="1:29" s="23" customFormat="1" x14ac:dyDescent="0.3">
      <c r="A632" s="487"/>
      <c r="B632" s="488"/>
      <c r="C632" s="488"/>
      <c r="D632" s="488"/>
      <c r="E632" s="487"/>
      <c r="F632" s="489"/>
      <c r="G632" s="489"/>
      <c r="H632" s="489"/>
      <c r="I632" s="489"/>
      <c r="J632" s="489"/>
      <c r="K632" s="489"/>
      <c r="L632" s="489"/>
      <c r="M632" s="489"/>
      <c r="N632" s="489"/>
      <c r="O632" s="490"/>
      <c r="P632" s="376"/>
      <c r="Q632" s="376"/>
      <c r="R632" s="376"/>
      <c r="S632" s="376"/>
      <c r="T632" s="376"/>
      <c r="U632" s="376"/>
      <c r="V632" s="376"/>
      <c r="W632" s="376"/>
      <c r="X632" s="376"/>
      <c r="Y632" s="376"/>
      <c r="Z632" s="376"/>
      <c r="AA632" s="376"/>
      <c r="AB632" s="376"/>
      <c r="AC632" s="376"/>
    </row>
    <row r="633" spans="1:29" s="23" customFormat="1" x14ac:dyDescent="0.3">
      <c r="A633" s="487"/>
      <c r="B633" s="488"/>
      <c r="C633" s="488"/>
      <c r="D633" s="488"/>
      <c r="E633" s="487"/>
      <c r="F633" s="489"/>
      <c r="G633" s="489"/>
      <c r="H633" s="489"/>
      <c r="I633" s="489"/>
      <c r="J633" s="489"/>
      <c r="K633" s="489"/>
      <c r="L633" s="489"/>
      <c r="M633" s="489"/>
      <c r="N633" s="489"/>
      <c r="O633" s="490"/>
      <c r="P633" s="376"/>
      <c r="Q633" s="376"/>
      <c r="R633" s="376"/>
      <c r="S633" s="376"/>
      <c r="T633" s="376"/>
      <c r="U633" s="376"/>
      <c r="V633" s="376"/>
      <c r="W633" s="376"/>
      <c r="X633" s="376"/>
      <c r="Y633" s="376"/>
      <c r="Z633" s="376"/>
      <c r="AA633" s="376"/>
      <c r="AB633" s="376"/>
      <c r="AC633" s="376"/>
    </row>
    <row r="634" spans="1:29" s="23" customFormat="1" x14ac:dyDescent="0.3">
      <c r="A634" s="487"/>
      <c r="B634" s="488"/>
      <c r="C634" s="488"/>
      <c r="D634" s="488"/>
      <c r="E634" s="487"/>
      <c r="F634" s="489"/>
      <c r="G634" s="489"/>
      <c r="H634" s="489"/>
      <c r="I634" s="489"/>
      <c r="J634" s="489"/>
      <c r="K634" s="489"/>
      <c r="L634" s="489"/>
      <c r="M634" s="489"/>
      <c r="N634" s="489"/>
      <c r="O634" s="490"/>
      <c r="P634" s="376"/>
      <c r="Q634" s="376"/>
      <c r="R634" s="376"/>
      <c r="S634" s="376"/>
      <c r="T634" s="376"/>
      <c r="U634" s="376"/>
      <c r="V634" s="376"/>
      <c r="W634" s="376"/>
      <c r="X634" s="376"/>
      <c r="Y634" s="376"/>
      <c r="Z634" s="376"/>
      <c r="AA634" s="376"/>
      <c r="AB634" s="376"/>
      <c r="AC634" s="376"/>
    </row>
    <row r="635" spans="1:29" s="23" customFormat="1" x14ac:dyDescent="0.3">
      <c r="A635" s="487"/>
      <c r="B635" s="488"/>
      <c r="C635" s="488"/>
      <c r="D635" s="488"/>
      <c r="E635" s="487"/>
      <c r="F635" s="489"/>
      <c r="G635" s="489"/>
      <c r="H635" s="489"/>
      <c r="I635" s="489"/>
      <c r="J635" s="489"/>
      <c r="K635" s="489"/>
      <c r="L635" s="489"/>
      <c r="M635" s="489"/>
      <c r="N635" s="489"/>
      <c r="O635" s="490"/>
      <c r="P635" s="376"/>
      <c r="Q635" s="376"/>
      <c r="R635" s="376"/>
      <c r="S635" s="376"/>
      <c r="T635" s="376"/>
      <c r="U635" s="376"/>
      <c r="V635" s="376"/>
      <c r="W635" s="376"/>
      <c r="X635" s="376"/>
      <c r="Y635" s="376"/>
      <c r="Z635" s="376"/>
      <c r="AA635" s="376"/>
      <c r="AB635" s="376"/>
      <c r="AC635" s="376"/>
    </row>
    <row r="636" spans="1:29" s="23" customFormat="1" x14ac:dyDescent="0.3">
      <c r="A636" s="487"/>
      <c r="B636" s="488"/>
      <c r="C636" s="488"/>
      <c r="D636" s="488"/>
      <c r="E636" s="487"/>
      <c r="F636" s="489"/>
      <c r="G636" s="489"/>
      <c r="H636" s="489"/>
      <c r="I636" s="489"/>
      <c r="J636" s="489"/>
      <c r="K636" s="489"/>
      <c r="L636" s="489"/>
      <c r="M636" s="489"/>
      <c r="N636" s="489"/>
      <c r="O636" s="490"/>
      <c r="P636" s="376"/>
      <c r="Q636" s="376"/>
      <c r="R636" s="376"/>
      <c r="S636" s="376"/>
      <c r="T636" s="376"/>
      <c r="U636" s="376"/>
      <c r="V636" s="376"/>
      <c r="W636" s="376"/>
      <c r="X636" s="376"/>
      <c r="Y636" s="376"/>
      <c r="Z636" s="376"/>
      <c r="AA636" s="376"/>
      <c r="AB636" s="376"/>
      <c r="AC636" s="376"/>
    </row>
    <row r="637" spans="1:29" s="23" customFormat="1" x14ac:dyDescent="0.3">
      <c r="A637" s="487"/>
      <c r="B637" s="488"/>
      <c r="C637" s="488"/>
      <c r="D637" s="488"/>
      <c r="E637" s="487"/>
      <c r="F637" s="489"/>
      <c r="G637" s="489"/>
      <c r="H637" s="489"/>
      <c r="I637" s="489"/>
      <c r="J637" s="489"/>
      <c r="K637" s="489"/>
      <c r="L637" s="489"/>
      <c r="M637" s="489"/>
      <c r="N637" s="489"/>
      <c r="O637" s="490"/>
      <c r="P637" s="376"/>
      <c r="Q637" s="376"/>
      <c r="R637" s="376"/>
      <c r="S637" s="376"/>
      <c r="T637" s="376"/>
      <c r="U637" s="376"/>
      <c r="V637" s="376"/>
      <c r="W637" s="376"/>
      <c r="X637" s="376"/>
      <c r="Y637" s="376"/>
      <c r="Z637" s="376"/>
      <c r="AA637" s="376"/>
      <c r="AB637" s="376"/>
      <c r="AC637" s="376"/>
    </row>
    <row r="638" spans="1:29" s="23" customFormat="1" x14ac:dyDescent="0.3">
      <c r="A638" s="487"/>
      <c r="B638" s="488"/>
      <c r="C638" s="488"/>
      <c r="D638" s="488"/>
      <c r="E638" s="487"/>
      <c r="F638" s="489"/>
      <c r="G638" s="489"/>
      <c r="H638" s="489"/>
      <c r="I638" s="489"/>
      <c r="J638" s="489"/>
      <c r="K638" s="489"/>
      <c r="L638" s="489"/>
      <c r="M638" s="489"/>
      <c r="N638" s="489"/>
      <c r="O638" s="490"/>
      <c r="P638" s="376"/>
      <c r="Q638" s="376"/>
      <c r="R638" s="376"/>
      <c r="S638" s="376"/>
      <c r="T638" s="376"/>
      <c r="U638" s="376"/>
      <c r="V638" s="376"/>
      <c r="W638" s="376"/>
      <c r="X638" s="376"/>
      <c r="Y638" s="376"/>
      <c r="Z638" s="376"/>
      <c r="AA638" s="376"/>
      <c r="AB638" s="376"/>
      <c r="AC638" s="376"/>
    </row>
    <row r="639" spans="1:29" s="23" customFormat="1" x14ac:dyDescent="0.3">
      <c r="A639" s="487"/>
      <c r="B639" s="488"/>
      <c r="C639" s="488"/>
      <c r="D639" s="488"/>
      <c r="E639" s="487"/>
      <c r="F639" s="489"/>
      <c r="G639" s="489"/>
      <c r="H639" s="489"/>
      <c r="I639" s="489"/>
      <c r="J639" s="489"/>
      <c r="K639" s="489"/>
      <c r="L639" s="489"/>
      <c r="M639" s="489"/>
      <c r="N639" s="489"/>
      <c r="O639" s="490"/>
      <c r="P639" s="376"/>
      <c r="Q639" s="376"/>
      <c r="R639" s="376"/>
      <c r="S639" s="376"/>
      <c r="T639" s="376"/>
      <c r="U639" s="376"/>
      <c r="V639" s="376"/>
      <c r="W639" s="376"/>
      <c r="X639" s="376"/>
      <c r="Y639" s="376"/>
      <c r="Z639" s="376"/>
      <c r="AA639" s="376"/>
      <c r="AB639" s="376"/>
      <c r="AC639" s="376"/>
    </row>
    <row r="640" spans="1:29" s="23" customFormat="1" x14ac:dyDescent="0.3">
      <c r="A640" s="487"/>
      <c r="B640" s="488"/>
      <c r="C640" s="488"/>
      <c r="D640" s="488"/>
      <c r="E640" s="487"/>
      <c r="F640" s="489"/>
      <c r="G640" s="489"/>
      <c r="H640" s="489"/>
      <c r="I640" s="489"/>
      <c r="J640" s="489"/>
      <c r="K640" s="489"/>
      <c r="L640" s="489"/>
      <c r="M640" s="489"/>
      <c r="N640" s="489"/>
      <c r="O640" s="490"/>
      <c r="P640" s="376"/>
      <c r="Q640" s="376"/>
      <c r="R640" s="376"/>
      <c r="S640" s="376"/>
      <c r="T640" s="376"/>
      <c r="U640" s="376"/>
      <c r="V640" s="376"/>
      <c r="W640" s="376"/>
      <c r="X640" s="376"/>
      <c r="Y640" s="376"/>
      <c r="Z640" s="376"/>
      <c r="AA640" s="376"/>
      <c r="AB640" s="376"/>
      <c r="AC640" s="376"/>
    </row>
    <row r="641" spans="1:29" s="23" customFormat="1" x14ac:dyDescent="0.3">
      <c r="A641" s="487"/>
      <c r="B641" s="488"/>
      <c r="C641" s="488"/>
      <c r="D641" s="488"/>
      <c r="E641" s="487"/>
      <c r="F641" s="489"/>
      <c r="G641" s="489"/>
      <c r="H641" s="489"/>
      <c r="I641" s="489"/>
      <c r="J641" s="489"/>
      <c r="K641" s="489"/>
      <c r="L641" s="489"/>
      <c r="M641" s="489"/>
      <c r="N641" s="489"/>
      <c r="O641" s="490"/>
      <c r="P641" s="376"/>
      <c r="Q641" s="376"/>
      <c r="R641" s="376"/>
      <c r="S641" s="376"/>
      <c r="T641" s="376"/>
      <c r="U641" s="376"/>
      <c r="V641" s="376"/>
      <c r="W641" s="376"/>
      <c r="X641" s="376"/>
      <c r="Y641" s="376"/>
      <c r="Z641" s="376"/>
      <c r="AA641" s="376"/>
      <c r="AB641" s="376"/>
      <c r="AC641" s="376"/>
    </row>
    <row r="642" spans="1:29" s="23" customFormat="1" x14ac:dyDescent="0.3">
      <c r="A642" s="487"/>
      <c r="B642" s="488"/>
      <c r="C642" s="488"/>
      <c r="D642" s="488"/>
      <c r="E642" s="487"/>
      <c r="F642" s="489"/>
      <c r="G642" s="489"/>
      <c r="H642" s="489"/>
      <c r="I642" s="489"/>
      <c r="J642" s="489"/>
      <c r="K642" s="489"/>
      <c r="L642" s="489"/>
      <c r="M642" s="489"/>
      <c r="N642" s="489"/>
      <c r="O642" s="490"/>
      <c r="P642" s="376"/>
      <c r="Q642" s="376"/>
      <c r="R642" s="376"/>
      <c r="S642" s="376"/>
      <c r="T642" s="376"/>
      <c r="U642" s="376"/>
      <c r="V642" s="376"/>
      <c r="W642" s="376"/>
      <c r="X642" s="376"/>
      <c r="Y642" s="376"/>
      <c r="Z642" s="376"/>
      <c r="AA642" s="376"/>
      <c r="AB642" s="376"/>
      <c r="AC642" s="376"/>
    </row>
    <row r="643" spans="1:29" s="23" customFormat="1" x14ac:dyDescent="0.3">
      <c r="A643" s="487"/>
      <c r="B643" s="488"/>
      <c r="C643" s="488"/>
      <c r="D643" s="488"/>
      <c r="E643" s="487"/>
      <c r="F643" s="489"/>
      <c r="G643" s="489"/>
      <c r="H643" s="489"/>
      <c r="I643" s="489"/>
      <c r="J643" s="489"/>
      <c r="K643" s="489"/>
      <c r="L643" s="489"/>
      <c r="M643" s="489"/>
      <c r="N643" s="489"/>
      <c r="O643" s="490"/>
      <c r="P643" s="376"/>
      <c r="Q643" s="376"/>
      <c r="R643" s="376"/>
      <c r="S643" s="376"/>
      <c r="T643" s="376"/>
      <c r="U643" s="376"/>
      <c r="V643" s="376"/>
      <c r="W643" s="376"/>
      <c r="X643" s="376"/>
      <c r="Y643" s="376"/>
      <c r="Z643" s="376"/>
      <c r="AA643" s="376"/>
      <c r="AB643" s="376"/>
      <c r="AC643" s="376"/>
    </row>
    <row r="644" spans="1:29" s="23" customFormat="1" x14ac:dyDescent="0.3">
      <c r="A644" s="487"/>
      <c r="B644" s="488"/>
      <c r="C644" s="488"/>
      <c r="D644" s="488"/>
      <c r="E644" s="487"/>
      <c r="F644" s="489"/>
      <c r="G644" s="489"/>
      <c r="H644" s="489"/>
      <c r="I644" s="489"/>
      <c r="J644" s="489"/>
      <c r="K644" s="489"/>
      <c r="L644" s="489"/>
      <c r="M644" s="489"/>
      <c r="N644" s="489"/>
      <c r="O644" s="490"/>
      <c r="P644" s="376"/>
      <c r="Q644" s="376"/>
      <c r="R644" s="376"/>
      <c r="S644" s="376"/>
      <c r="T644" s="376"/>
      <c r="U644" s="376"/>
      <c r="V644" s="376"/>
      <c r="W644" s="376"/>
      <c r="X644" s="376"/>
      <c r="Y644" s="376"/>
      <c r="Z644" s="376"/>
      <c r="AA644" s="376"/>
      <c r="AB644" s="376"/>
      <c r="AC644" s="376"/>
    </row>
    <row r="645" spans="1:29" s="23" customFormat="1" x14ac:dyDescent="0.3">
      <c r="A645" s="487"/>
      <c r="B645" s="488"/>
      <c r="C645" s="488"/>
      <c r="D645" s="488"/>
      <c r="E645" s="487"/>
      <c r="F645" s="489"/>
      <c r="G645" s="489"/>
      <c r="H645" s="489"/>
      <c r="I645" s="489"/>
      <c r="J645" s="489"/>
      <c r="K645" s="489"/>
      <c r="L645" s="489"/>
      <c r="M645" s="489"/>
      <c r="N645" s="489"/>
      <c r="O645" s="490"/>
      <c r="P645" s="376"/>
      <c r="Q645" s="376"/>
      <c r="R645" s="376"/>
      <c r="S645" s="376"/>
      <c r="T645" s="376"/>
      <c r="U645" s="376"/>
      <c r="V645" s="376"/>
      <c r="W645" s="376"/>
      <c r="X645" s="376"/>
      <c r="Y645" s="376"/>
      <c r="Z645" s="376"/>
      <c r="AA645" s="376"/>
      <c r="AB645" s="376"/>
      <c r="AC645" s="376"/>
    </row>
    <row r="646" spans="1:29" s="23" customFormat="1" x14ac:dyDescent="0.3">
      <c r="A646" s="487"/>
      <c r="B646" s="488"/>
      <c r="C646" s="488"/>
      <c r="D646" s="488"/>
      <c r="E646" s="487"/>
      <c r="F646" s="489"/>
      <c r="G646" s="489"/>
      <c r="H646" s="489"/>
      <c r="I646" s="489"/>
      <c r="J646" s="489"/>
      <c r="K646" s="489"/>
      <c r="L646" s="489"/>
      <c r="M646" s="489"/>
      <c r="N646" s="489"/>
      <c r="O646" s="490"/>
      <c r="P646" s="376"/>
      <c r="Q646" s="376"/>
      <c r="R646" s="376"/>
      <c r="S646" s="376"/>
      <c r="T646" s="376"/>
      <c r="U646" s="376"/>
      <c r="V646" s="376"/>
      <c r="W646" s="376"/>
      <c r="X646" s="376"/>
      <c r="Y646" s="376"/>
      <c r="Z646" s="376"/>
      <c r="AA646" s="376"/>
      <c r="AB646" s="376"/>
      <c r="AC646" s="376"/>
    </row>
    <row r="647" spans="1:29" s="23" customFormat="1" x14ac:dyDescent="0.3">
      <c r="A647" s="487"/>
      <c r="B647" s="488"/>
      <c r="C647" s="488"/>
      <c r="D647" s="488"/>
      <c r="E647" s="487"/>
      <c r="F647" s="489"/>
      <c r="G647" s="489"/>
      <c r="H647" s="489"/>
      <c r="I647" s="489"/>
      <c r="J647" s="489"/>
      <c r="K647" s="489"/>
      <c r="L647" s="489"/>
      <c r="M647" s="489"/>
      <c r="N647" s="489"/>
      <c r="O647" s="490"/>
      <c r="P647" s="376"/>
      <c r="Q647" s="376"/>
      <c r="R647" s="376"/>
      <c r="S647" s="376"/>
      <c r="T647" s="376"/>
      <c r="U647" s="376"/>
      <c r="V647" s="376"/>
      <c r="W647" s="376"/>
      <c r="X647" s="376"/>
      <c r="Y647" s="376"/>
      <c r="Z647" s="376"/>
      <c r="AA647" s="376"/>
      <c r="AB647" s="376"/>
      <c r="AC647" s="376"/>
    </row>
    <row r="648" spans="1:29" s="23" customFormat="1" x14ac:dyDescent="0.3">
      <c r="A648" s="487"/>
      <c r="B648" s="488"/>
      <c r="C648" s="488"/>
      <c r="D648" s="488"/>
      <c r="E648" s="487"/>
      <c r="F648" s="489"/>
      <c r="G648" s="489"/>
      <c r="H648" s="489"/>
      <c r="I648" s="489"/>
      <c r="J648" s="489"/>
      <c r="K648" s="489"/>
      <c r="L648" s="489"/>
      <c r="M648" s="489"/>
      <c r="N648" s="489"/>
      <c r="O648" s="490"/>
      <c r="P648" s="376"/>
      <c r="Q648" s="376"/>
      <c r="R648" s="376"/>
      <c r="S648" s="376"/>
      <c r="T648" s="376"/>
      <c r="U648" s="376"/>
      <c r="V648" s="376"/>
      <c r="W648" s="376"/>
      <c r="X648" s="376"/>
      <c r="Y648" s="376"/>
      <c r="Z648" s="376"/>
      <c r="AA648" s="376"/>
      <c r="AB648" s="376"/>
      <c r="AC648" s="376"/>
    </row>
    <row r="649" spans="1:29" s="23" customFormat="1" x14ac:dyDescent="0.3">
      <c r="A649" s="487"/>
      <c r="B649" s="488"/>
      <c r="C649" s="488"/>
      <c r="D649" s="488"/>
      <c r="E649" s="487"/>
      <c r="F649" s="489"/>
      <c r="G649" s="489"/>
      <c r="H649" s="489"/>
      <c r="I649" s="489"/>
      <c r="J649" s="489"/>
      <c r="K649" s="489"/>
      <c r="L649" s="489"/>
      <c r="M649" s="489"/>
      <c r="N649" s="489"/>
      <c r="O649" s="490"/>
      <c r="P649" s="376"/>
      <c r="Q649" s="376"/>
      <c r="R649" s="376"/>
      <c r="S649" s="376"/>
      <c r="T649" s="376"/>
      <c r="U649" s="376"/>
      <c r="V649" s="376"/>
      <c r="W649" s="376"/>
      <c r="X649" s="376"/>
      <c r="Y649" s="376"/>
      <c r="Z649" s="376"/>
      <c r="AA649" s="376"/>
      <c r="AB649" s="376"/>
      <c r="AC649" s="376"/>
    </row>
    <row r="650" spans="1:29" s="23" customFormat="1" x14ac:dyDescent="0.3">
      <c r="A650" s="487"/>
      <c r="B650" s="488"/>
      <c r="C650" s="488"/>
      <c r="D650" s="488"/>
      <c r="E650" s="487"/>
      <c r="F650" s="489"/>
      <c r="G650" s="489"/>
      <c r="H650" s="489"/>
      <c r="I650" s="489"/>
      <c r="J650" s="489"/>
      <c r="K650" s="489"/>
      <c r="L650" s="489"/>
      <c r="M650" s="489"/>
      <c r="N650" s="489"/>
      <c r="O650" s="490"/>
      <c r="P650" s="376"/>
      <c r="Q650" s="376"/>
      <c r="R650" s="376"/>
      <c r="S650" s="376"/>
      <c r="T650" s="376"/>
      <c r="U650" s="376"/>
      <c r="V650" s="376"/>
      <c r="W650" s="376"/>
      <c r="X650" s="376"/>
      <c r="Y650" s="376"/>
      <c r="Z650" s="376"/>
      <c r="AA650" s="376"/>
      <c r="AB650" s="376"/>
      <c r="AC650" s="376"/>
    </row>
    <row r="651" spans="1:29" s="23" customFormat="1" x14ac:dyDescent="0.3">
      <c r="A651" s="487"/>
      <c r="B651" s="488"/>
      <c r="C651" s="488"/>
      <c r="D651" s="488"/>
      <c r="E651" s="487"/>
      <c r="F651" s="489"/>
      <c r="G651" s="489"/>
      <c r="H651" s="489"/>
      <c r="I651" s="489"/>
      <c r="J651" s="489"/>
      <c r="K651" s="489"/>
      <c r="L651" s="489"/>
      <c r="M651" s="489"/>
      <c r="N651" s="489"/>
      <c r="O651" s="490"/>
      <c r="P651" s="376"/>
      <c r="Q651" s="376"/>
      <c r="R651" s="376"/>
      <c r="S651" s="376"/>
      <c r="T651" s="376"/>
      <c r="U651" s="376"/>
      <c r="V651" s="376"/>
      <c r="W651" s="376"/>
      <c r="X651" s="376"/>
      <c r="Y651" s="376"/>
      <c r="Z651" s="376"/>
      <c r="AA651" s="376"/>
      <c r="AB651" s="376"/>
      <c r="AC651" s="376"/>
    </row>
    <row r="652" spans="1:29" s="23" customFormat="1" x14ac:dyDescent="0.3">
      <c r="A652" s="487"/>
      <c r="B652" s="488"/>
      <c r="C652" s="488"/>
      <c r="D652" s="488"/>
      <c r="E652" s="487"/>
      <c r="F652" s="489"/>
      <c r="G652" s="489"/>
      <c r="H652" s="489"/>
      <c r="I652" s="489"/>
      <c r="J652" s="489"/>
      <c r="K652" s="489"/>
      <c r="L652" s="489"/>
      <c r="M652" s="489"/>
      <c r="N652" s="489"/>
      <c r="O652" s="490"/>
      <c r="P652" s="376"/>
      <c r="Q652" s="376"/>
      <c r="R652" s="376"/>
      <c r="S652" s="376"/>
      <c r="T652" s="376"/>
      <c r="U652" s="376"/>
      <c r="V652" s="376"/>
      <c r="W652" s="376"/>
      <c r="X652" s="376"/>
      <c r="Y652" s="376"/>
      <c r="Z652" s="376"/>
      <c r="AA652" s="376"/>
      <c r="AB652" s="376"/>
      <c r="AC652" s="376"/>
    </row>
    <row r="653" spans="1:29" s="23" customFormat="1" x14ac:dyDescent="0.3">
      <c r="A653" s="487"/>
      <c r="B653" s="488"/>
      <c r="C653" s="488"/>
      <c r="D653" s="488"/>
      <c r="E653" s="487"/>
      <c r="F653" s="489"/>
      <c r="G653" s="489"/>
      <c r="H653" s="489"/>
      <c r="I653" s="489"/>
      <c r="J653" s="489"/>
      <c r="K653" s="489"/>
      <c r="L653" s="489"/>
      <c r="M653" s="489"/>
      <c r="N653" s="489"/>
      <c r="O653" s="490"/>
      <c r="P653" s="376"/>
      <c r="Q653" s="376"/>
      <c r="R653" s="376"/>
      <c r="S653" s="376"/>
      <c r="T653" s="376"/>
      <c r="U653" s="376"/>
      <c r="V653" s="376"/>
      <c r="W653" s="376"/>
      <c r="X653" s="376"/>
      <c r="Y653" s="376"/>
      <c r="Z653" s="376"/>
      <c r="AA653" s="376"/>
      <c r="AB653" s="376"/>
      <c r="AC653" s="376"/>
    </row>
    <row r="654" spans="1:29" s="23" customFormat="1" x14ac:dyDescent="0.3">
      <c r="A654" s="487"/>
      <c r="B654" s="488"/>
      <c r="C654" s="488"/>
      <c r="D654" s="488"/>
      <c r="E654" s="487"/>
      <c r="F654" s="489"/>
      <c r="G654" s="489"/>
      <c r="H654" s="489"/>
      <c r="I654" s="489"/>
      <c r="J654" s="489"/>
      <c r="K654" s="489"/>
      <c r="L654" s="489"/>
      <c r="M654" s="489"/>
      <c r="N654" s="489"/>
      <c r="O654" s="490"/>
      <c r="P654" s="376"/>
      <c r="Q654" s="376"/>
      <c r="R654" s="376"/>
      <c r="S654" s="376"/>
      <c r="T654" s="376"/>
      <c r="U654" s="376"/>
      <c r="V654" s="376"/>
      <c r="W654" s="376"/>
      <c r="X654" s="376"/>
      <c r="Y654" s="376"/>
      <c r="Z654" s="376"/>
      <c r="AA654" s="376"/>
      <c r="AB654" s="376"/>
      <c r="AC654" s="376"/>
    </row>
    <row r="655" spans="1:29" s="23" customFormat="1" x14ac:dyDescent="0.3">
      <c r="A655" s="487"/>
      <c r="B655" s="488"/>
      <c r="C655" s="488"/>
      <c r="D655" s="488"/>
      <c r="E655" s="487"/>
      <c r="F655" s="489"/>
      <c r="G655" s="489"/>
      <c r="H655" s="489"/>
      <c r="I655" s="489"/>
      <c r="J655" s="489"/>
      <c r="K655" s="489"/>
      <c r="L655" s="489"/>
      <c r="M655" s="489"/>
      <c r="N655" s="489"/>
      <c r="O655" s="490"/>
      <c r="P655" s="376"/>
      <c r="Q655" s="376"/>
      <c r="R655" s="376"/>
      <c r="S655" s="376"/>
      <c r="T655" s="376"/>
      <c r="U655" s="376"/>
      <c r="V655" s="376"/>
      <c r="W655" s="376"/>
      <c r="X655" s="376"/>
      <c r="Y655" s="376"/>
      <c r="Z655" s="376"/>
      <c r="AA655" s="376"/>
      <c r="AB655" s="376"/>
      <c r="AC655" s="376"/>
    </row>
    <row r="656" spans="1:29" s="23" customFormat="1" x14ac:dyDescent="0.3">
      <c r="A656" s="487"/>
      <c r="B656" s="488"/>
      <c r="C656" s="488"/>
      <c r="D656" s="488"/>
      <c r="E656" s="487"/>
      <c r="F656" s="489"/>
      <c r="G656" s="489"/>
      <c r="H656" s="489"/>
      <c r="I656" s="489"/>
      <c r="J656" s="489"/>
      <c r="K656" s="489"/>
      <c r="L656" s="489"/>
      <c r="M656" s="489"/>
      <c r="N656" s="489"/>
      <c r="O656" s="490"/>
      <c r="P656" s="376"/>
      <c r="Q656" s="376"/>
      <c r="R656" s="376"/>
      <c r="S656" s="376"/>
      <c r="T656" s="376"/>
      <c r="U656" s="376"/>
      <c r="V656" s="376"/>
      <c r="W656" s="376"/>
      <c r="X656" s="376"/>
      <c r="Y656" s="376"/>
      <c r="Z656" s="376"/>
      <c r="AA656" s="376"/>
      <c r="AB656" s="376"/>
      <c r="AC656" s="376"/>
    </row>
    <row r="657" spans="1:29" s="23" customFormat="1" x14ac:dyDescent="0.3">
      <c r="A657" s="487"/>
      <c r="B657" s="488"/>
      <c r="C657" s="488"/>
      <c r="D657" s="488"/>
      <c r="E657" s="487"/>
      <c r="F657" s="489"/>
      <c r="G657" s="489"/>
      <c r="H657" s="489"/>
      <c r="I657" s="489"/>
      <c r="J657" s="489"/>
      <c r="K657" s="489"/>
      <c r="L657" s="489"/>
      <c r="M657" s="489"/>
      <c r="N657" s="489"/>
      <c r="O657" s="490"/>
      <c r="P657" s="376"/>
      <c r="Q657" s="376"/>
      <c r="R657" s="376"/>
      <c r="S657" s="376"/>
      <c r="T657" s="376"/>
      <c r="U657" s="376"/>
      <c r="V657" s="376"/>
      <c r="W657" s="376"/>
      <c r="X657" s="376"/>
      <c r="Y657" s="376"/>
      <c r="Z657" s="376"/>
      <c r="AA657" s="376"/>
      <c r="AB657" s="376"/>
      <c r="AC657" s="376"/>
    </row>
    <row r="658" spans="1:29" s="23" customFormat="1" x14ac:dyDescent="0.3">
      <c r="A658" s="487"/>
      <c r="B658" s="488"/>
      <c r="C658" s="488"/>
      <c r="D658" s="488"/>
      <c r="E658" s="487"/>
      <c r="F658" s="489"/>
      <c r="G658" s="489"/>
      <c r="H658" s="489"/>
      <c r="I658" s="489"/>
      <c r="J658" s="489"/>
      <c r="K658" s="489"/>
      <c r="L658" s="489"/>
      <c r="M658" s="489"/>
      <c r="N658" s="489"/>
      <c r="O658" s="490"/>
      <c r="P658" s="376"/>
      <c r="Q658" s="376"/>
      <c r="R658" s="376"/>
      <c r="S658" s="376"/>
      <c r="T658" s="376"/>
      <c r="U658" s="376"/>
      <c r="V658" s="376"/>
      <c r="W658" s="376"/>
      <c r="X658" s="376"/>
      <c r="Y658" s="376"/>
      <c r="Z658" s="376"/>
      <c r="AA658" s="376"/>
      <c r="AB658" s="376"/>
      <c r="AC658" s="376"/>
    </row>
    <row r="659" spans="1:29" s="23" customFormat="1" x14ac:dyDescent="0.3">
      <c r="A659" s="487"/>
      <c r="B659" s="488"/>
      <c r="C659" s="488"/>
      <c r="D659" s="488"/>
      <c r="E659" s="487"/>
      <c r="F659" s="489"/>
      <c r="G659" s="489"/>
      <c r="H659" s="489"/>
      <c r="I659" s="489"/>
      <c r="J659" s="489"/>
      <c r="K659" s="489"/>
      <c r="L659" s="489"/>
      <c r="M659" s="489"/>
      <c r="N659" s="489"/>
      <c r="O659" s="490"/>
      <c r="P659" s="376"/>
      <c r="Q659" s="376"/>
      <c r="R659" s="376"/>
      <c r="S659" s="376"/>
      <c r="T659" s="376"/>
      <c r="U659" s="376"/>
      <c r="V659" s="376"/>
      <c r="W659" s="376"/>
      <c r="X659" s="376"/>
      <c r="Y659" s="376"/>
      <c r="Z659" s="376"/>
      <c r="AA659" s="376"/>
      <c r="AB659" s="376"/>
      <c r="AC659" s="376"/>
    </row>
    <row r="660" spans="1:29" s="23" customFormat="1" x14ac:dyDescent="0.3">
      <c r="A660" s="487"/>
      <c r="B660" s="488"/>
      <c r="C660" s="488"/>
      <c r="D660" s="488"/>
      <c r="E660" s="487"/>
      <c r="F660" s="489"/>
      <c r="G660" s="489"/>
      <c r="H660" s="489"/>
      <c r="I660" s="489"/>
      <c r="J660" s="489"/>
      <c r="K660" s="489"/>
      <c r="L660" s="489"/>
      <c r="M660" s="489"/>
      <c r="N660" s="489"/>
      <c r="O660" s="490"/>
      <c r="P660" s="376"/>
      <c r="Q660" s="376"/>
      <c r="R660" s="376"/>
      <c r="S660" s="376"/>
      <c r="T660" s="376"/>
      <c r="U660" s="376"/>
      <c r="V660" s="376"/>
      <c r="W660" s="376"/>
      <c r="X660" s="376"/>
      <c r="Y660" s="376"/>
      <c r="Z660" s="376"/>
      <c r="AA660" s="376"/>
      <c r="AB660" s="376"/>
      <c r="AC660" s="376"/>
    </row>
    <row r="661" spans="1:29" s="23" customFormat="1" x14ac:dyDescent="0.3">
      <c r="A661" s="487"/>
      <c r="B661" s="488"/>
      <c r="C661" s="488"/>
      <c r="D661" s="488"/>
      <c r="E661" s="487"/>
      <c r="F661" s="489"/>
      <c r="G661" s="489"/>
      <c r="H661" s="489"/>
      <c r="I661" s="489"/>
      <c r="J661" s="489"/>
      <c r="K661" s="489"/>
      <c r="L661" s="489"/>
      <c r="M661" s="489"/>
      <c r="N661" s="489"/>
      <c r="O661" s="490"/>
      <c r="P661" s="376"/>
      <c r="Q661" s="376"/>
      <c r="R661" s="376"/>
      <c r="S661" s="376"/>
      <c r="T661" s="376"/>
      <c r="U661" s="376"/>
      <c r="V661" s="376"/>
      <c r="W661" s="376"/>
      <c r="X661" s="376"/>
      <c r="Y661" s="376"/>
      <c r="Z661" s="376"/>
      <c r="AA661" s="376"/>
      <c r="AB661" s="376"/>
      <c r="AC661" s="376"/>
    </row>
    <row r="662" spans="1:29" s="23" customFormat="1" x14ac:dyDescent="0.3">
      <c r="A662" s="487"/>
      <c r="B662" s="488"/>
      <c r="C662" s="488"/>
      <c r="D662" s="488"/>
      <c r="E662" s="487"/>
      <c r="F662" s="489"/>
      <c r="G662" s="489"/>
      <c r="H662" s="489"/>
      <c r="I662" s="489"/>
      <c r="J662" s="489"/>
      <c r="K662" s="489"/>
      <c r="L662" s="489"/>
      <c r="M662" s="489"/>
      <c r="N662" s="489"/>
      <c r="O662" s="490"/>
      <c r="P662" s="376"/>
      <c r="Q662" s="376"/>
      <c r="R662" s="376"/>
      <c r="S662" s="376"/>
      <c r="T662" s="376"/>
      <c r="U662" s="376"/>
      <c r="V662" s="376"/>
      <c r="W662" s="376"/>
      <c r="X662" s="376"/>
      <c r="Y662" s="376"/>
      <c r="Z662" s="376"/>
      <c r="AA662" s="376"/>
      <c r="AB662" s="376"/>
      <c r="AC662" s="376"/>
    </row>
    <row r="663" spans="1:29" s="23" customFormat="1" x14ac:dyDescent="0.3">
      <c r="A663" s="487"/>
      <c r="B663" s="488"/>
      <c r="C663" s="488"/>
      <c r="D663" s="488"/>
      <c r="E663" s="487"/>
      <c r="F663" s="489"/>
      <c r="G663" s="489"/>
      <c r="H663" s="489"/>
      <c r="I663" s="489"/>
      <c r="J663" s="489"/>
      <c r="K663" s="489"/>
      <c r="L663" s="489"/>
      <c r="M663" s="489"/>
      <c r="N663" s="489"/>
      <c r="O663" s="490"/>
      <c r="P663" s="376"/>
      <c r="Q663" s="376"/>
      <c r="R663" s="376"/>
      <c r="S663" s="376"/>
      <c r="T663" s="376"/>
      <c r="U663" s="376"/>
      <c r="V663" s="376"/>
      <c r="W663" s="376"/>
      <c r="X663" s="376"/>
      <c r="Y663" s="376"/>
      <c r="Z663" s="376"/>
      <c r="AA663" s="376"/>
      <c r="AB663" s="376"/>
      <c r="AC663" s="376"/>
    </row>
    <row r="664" spans="1:29" s="23" customFormat="1" x14ac:dyDescent="0.3">
      <c r="A664" s="487"/>
      <c r="B664" s="488"/>
      <c r="C664" s="488"/>
      <c r="D664" s="488"/>
      <c r="E664" s="487"/>
      <c r="F664" s="489"/>
      <c r="G664" s="489"/>
      <c r="H664" s="489"/>
      <c r="I664" s="489"/>
      <c r="J664" s="489"/>
      <c r="K664" s="489"/>
      <c r="L664" s="489"/>
      <c r="M664" s="489"/>
      <c r="N664" s="489"/>
      <c r="O664" s="490"/>
      <c r="P664" s="376"/>
      <c r="Q664" s="376"/>
      <c r="R664" s="376"/>
      <c r="S664" s="376"/>
      <c r="T664" s="376"/>
      <c r="U664" s="376"/>
      <c r="V664" s="376"/>
      <c r="W664" s="376"/>
      <c r="X664" s="376"/>
      <c r="Y664" s="376"/>
      <c r="Z664" s="376"/>
      <c r="AA664" s="376"/>
      <c r="AB664" s="376"/>
      <c r="AC664" s="376"/>
    </row>
    <row r="665" spans="1:29" s="23" customFormat="1" x14ac:dyDescent="0.3">
      <c r="A665" s="487"/>
      <c r="B665" s="488"/>
      <c r="C665" s="488"/>
      <c r="D665" s="488"/>
      <c r="E665" s="487"/>
      <c r="F665" s="489"/>
      <c r="G665" s="489"/>
      <c r="H665" s="489"/>
      <c r="I665" s="489"/>
      <c r="J665" s="489"/>
      <c r="K665" s="489"/>
      <c r="L665" s="489"/>
      <c r="M665" s="489"/>
      <c r="N665" s="489"/>
      <c r="O665" s="490"/>
      <c r="P665" s="376"/>
      <c r="Q665" s="376"/>
      <c r="R665" s="376"/>
      <c r="S665" s="376"/>
      <c r="T665" s="376"/>
      <c r="U665" s="376"/>
      <c r="V665" s="376"/>
      <c r="W665" s="376"/>
      <c r="X665" s="376"/>
      <c r="Y665" s="376"/>
      <c r="Z665" s="376"/>
      <c r="AA665" s="376"/>
      <c r="AB665" s="376"/>
      <c r="AC665" s="376"/>
    </row>
    <row r="666" spans="1:29" s="23" customFormat="1" x14ac:dyDescent="0.3">
      <c r="A666" s="487"/>
      <c r="B666" s="488"/>
      <c r="C666" s="488"/>
      <c r="D666" s="488"/>
      <c r="E666" s="487"/>
      <c r="F666" s="489"/>
      <c r="G666" s="489"/>
      <c r="H666" s="489"/>
      <c r="I666" s="489"/>
      <c r="J666" s="489"/>
      <c r="K666" s="489"/>
      <c r="L666" s="489"/>
      <c r="M666" s="489"/>
      <c r="N666" s="489"/>
      <c r="O666" s="490"/>
      <c r="P666" s="376"/>
      <c r="Q666" s="376"/>
      <c r="R666" s="376"/>
      <c r="S666" s="376"/>
      <c r="T666" s="376"/>
      <c r="U666" s="376"/>
      <c r="V666" s="376"/>
      <c r="W666" s="376"/>
      <c r="X666" s="376"/>
      <c r="Y666" s="376"/>
      <c r="Z666" s="376"/>
      <c r="AA666" s="376"/>
      <c r="AB666" s="376"/>
      <c r="AC666" s="376"/>
    </row>
    <row r="667" spans="1:29" s="23" customFormat="1" x14ac:dyDescent="0.3">
      <c r="A667" s="487"/>
      <c r="B667" s="488"/>
      <c r="C667" s="488"/>
      <c r="D667" s="488"/>
      <c r="E667" s="487"/>
      <c r="F667" s="489"/>
      <c r="G667" s="489"/>
      <c r="H667" s="489"/>
      <c r="I667" s="489"/>
      <c r="J667" s="489"/>
      <c r="K667" s="489"/>
      <c r="L667" s="489"/>
      <c r="M667" s="489"/>
      <c r="N667" s="489"/>
      <c r="O667" s="490"/>
      <c r="P667" s="376"/>
      <c r="Q667" s="376"/>
      <c r="R667" s="376"/>
      <c r="S667" s="376"/>
      <c r="T667" s="376"/>
      <c r="U667" s="376"/>
      <c r="V667" s="376"/>
      <c r="W667" s="376"/>
      <c r="X667" s="376"/>
      <c r="Y667" s="376"/>
      <c r="Z667" s="376"/>
      <c r="AA667" s="376"/>
      <c r="AB667" s="376"/>
      <c r="AC667" s="376"/>
    </row>
    <row r="668" spans="1:29" s="23" customFormat="1" x14ac:dyDescent="0.3">
      <c r="A668" s="487"/>
      <c r="B668" s="488"/>
      <c r="C668" s="488"/>
      <c r="D668" s="488"/>
      <c r="E668" s="487"/>
      <c r="F668" s="489"/>
      <c r="G668" s="489"/>
      <c r="H668" s="489"/>
      <c r="I668" s="489"/>
      <c r="J668" s="489"/>
      <c r="K668" s="489"/>
      <c r="L668" s="489"/>
      <c r="M668" s="489"/>
      <c r="N668" s="489"/>
      <c r="O668" s="490"/>
      <c r="P668" s="376"/>
      <c r="Q668" s="376"/>
      <c r="R668" s="376"/>
      <c r="S668" s="376"/>
      <c r="T668" s="376"/>
      <c r="U668" s="376"/>
      <c r="V668" s="376"/>
      <c r="W668" s="376"/>
      <c r="X668" s="376"/>
      <c r="Y668" s="376"/>
      <c r="Z668" s="376"/>
      <c r="AA668" s="376"/>
      <c r="AB668" s="376"/>
      <c r="AC668" s="376"/>
    </row>
    <row r="669" spans="1:29" s="23" customFormat="1" x14ac:dyDescent="0.3">
      <c r="A669" s="487"/>
      <c r="B669" s="488"/>
      <c r="C669" s="488"/>
      <c r="D669" s="488"/>
      <c r="E669" s="487"/>
      <c r="F669" s="489"/>
      <c r="G669" s="489"/>
      <c r="H669" s="489"/>
      <c r="I669" s="489"/>
      <c r="J669" s="489"/>
      <c r="K669" s="489"/>
      <c r="L669" s="489"/>
      <c r="M669" s="489"/>
      <c r="N669" s="489"/>
      <c r="O669" s="490"/>
      <c r="P669" s="376"/>
      <c r="Q669" s="376"/>
      <c r="R669" s="376"/>
      <c r="S669" s="376"/>
      <c r="T669" s="376"/>
      <c r="U669" s="376"/>
      <c r="V669" s="376"/>
      <c r="W669" s="376"/>
      <c r="X669" s="376"/>
      <c r="Y669" s="376"/>
      <c r="Z669" s="376"/>
      <c r="AA669" s="376"/>
      <c r="AB669" s="376"/>
      <c r="AC669" s="376"/>
    </row>
    <row r="670" spans="1:29" s="23" customFormat="1" x14ac:dyDescent="0.3">
      <c r="A670" s="487"/>
      <c r="B670" s="488"/>
      <c r="C670" s="488"/>
      <c r="D670" s="488"/>
      <c r="E670" s="487"/>
      <c r="F670" s="489"/>
      <c r="G670" s="489"/>
      <c r="H670" s="489"/>
      <c r="I670" s="489"/>
      <c r="J670" s="489"/>
      <c r="K670" s="489"/>
      <c r="L670" s="489"/>
      <c r="M670" s="489"/>
      <c r="N670" s="489"/>
      <c r="O670" s="490"/>
      <c r="P670" s="376"/>
      <c r="Q670" s="376"/>
      <c r="R670" s="376"/>
      <c r="S670" s="376"/>
      <c r="T670" s="376"/>
      <c r="U670" s="376"/>
      <c r="V670" s="376"/>
      <c r="W670" s="376"/>
      <c r="X670" s="376"/>
      <c r="Y670" s="376"/>
      <c r="Z670" s="376"/>
      <c r="AA670" s="376"/>
      <c r="AB670" s="376"/>
      <c r="AC670" s="376"/>
    </row>
    <row r="671" spans="1:29" s="23" customFormat="1" x14ac:dyDescent="0.3">
      <c r="A671" s="487"/>
      <c r="B671" s="488"/>
      <c r="C671" s="488"/>
      <c r="D671" s="488"/>
      <c r="E671" s="487"/>
      <c r="F671" s="489"/>
      <c r="G671" s="489"/>
      <c r="H671" s="489"/>
      <c r="I671" s="489"/>
      <c r="J671" s="489"/>
      <c r="K671" s="489"/>
      <c r="L671" s="489"/>
      <c r="M671" s="489"/>
      <c r="N671" s="489"/>
      <c r="O671" s="490"/>
      <c r="P671" s="376"/>
      <c r="Q671" s="376"/>
      <c r="R671" s="376"/>
      <c r="S671" s="376"/>
      <c r="T671" s="376"/>
      <c r="U671" s="376"/>
      <c r="V671" s="376"/>
      <c r="W671" s="376"/>
      <c r="X671" s="376"/>
      <c r="Y671" s="376"/>
      <c r="Z671" s="376"/>
      <c r="AA671" s="376"/>
      <c r="AB671" s="376"/>
      <c r="AC671" s="376"/>
    </row>
    <row r="672" spans="1:29" s="23" customFormat="1" x14ac:dyDescent="0.3">
      <c r="A672" s="487"/>
      <c r="B672" s="488"/>
      <c r="C672" s="488"/>
      <c r="D672" s="488"/>
      <c r="E672" s="487"/>
      <c r="F672" s="489"/>
      <c r="G672" s="489"/>
      <c r="H672" s="489"/>
      <c r="I672" s="489"/>
      <c r="J672" s="489"/>
      <c r="K672" s="489"/>
      <c r="L672" s="489"/>
      <c r="M672" s="489"/>
      <c r="N672" s="489"/>
      <c r="O672" s="490"/>
      <c r="P672" s="376"/>
      <c r="Q672" s="376"/>
      <c r="R672" s="376"/>
      <c r="S672" s="376"/>
      <c r="T672" s="376"/>
      <c r="U672" s="376"/>
      <c r="V672" s="376"/>
      <c r="W672" s="376"/>
      <c r="X672" s="376"/>
      <c r="Y672" s="376"/>
      <c r="Z672" s="376"/>
      <c r="AA672" s="376"/>
      <c r="AB672" s="376"/>
      <c r="AC672" s="376"/>
    </row>
    <row r="673" spans="1:29" s="23" customFormat="1" x14ac:dyDescent="0.3">
      <c r="A673" s="487"/>
      <c r="B673" s="488"/>
      <c r="C673" s="488"/>
      <c r="D673" s="488"/>
      <c r="E673" s="487"/>
      <c r="F673" s="489"/>
      <c r="G673" s="489"/>
      <c r="H673" s="489"/>
      <c r="I673" s="489"/>
      <c r="J673" s="489"/>
      <c r="K673" s="489"/>
      <c r="L673" s="489"/>
      <c r="M673" s="489"/>
      <c r="N673" s="489"/>
      <c r="O673" s="490"/>
      <c r="P673" s="376"/>
      <c r="Q673" s="376"/>
      <c r="R673" s="376"/>
      <c r="S673" s="376"/>
      <c r="T673" s="376"/>
      <c r="U673" s="376"/>
      <c r="V673" s="376"/>
      <c r="W673" s="376"/>
      <c r="X673" s="376"/>
      <c r="Y673" s="376"/>
      <c r="Z673" s="376"/>
      <c r="AA673" s="376"/>
      <c r="AB673" s="376"/>
      <c r="AC673" s="376"/>
    </row>
    <row r="674" spans="1:29" s="23" customFormat="1" x14ac:dyDescent="0.3">
      <c r="A674" s="487"/>
      <c r="B674" s="488"/>
      <c r="C674" s="488"/>
      <c r="D674" s="488"/>
      <c r="E674" s="487"/>
      <c r="F674" s="489"/>
      <c r="G674" s="489"/>
      <c r="H674" s="489"/>
      <c r="I674" s="489"/>
      <c r="J674" s="489"/>
      <c r="K674" s="489"/>
      <c r="L674" s="489"/>
      <c r="M674" s="489"/>
      <c r="N674" s="489"/>
      <c r="O674" s="490"/>
      <c r="P674" s="376"/>
      <c r="Q674" s="376"/>
      <c r="R674" s="376"/>
      <c r="S674" s="376"/>
      <c r="T674" s="376"/>
      <c r="U674" s="376"/>
      <c r="V674" s="376"/>
      <c r="W674" s="376"/>
      <c r="X674" s="376"/>
      <c r="Y674" s="376"/>
      <c r="Z674" s="376"/>
      <c r="AA674" s="376"/>
      <c r="AB674" s="376"/>
      <c r="AC674" s="376"/>
    </row>
    <row r="675" spans="1:29" s="23" customFormat="1" x14ac:dyDescent="0.3">
      <c r="A675" s="487"/>
      <c r="B675" s="488"/>
      <c r="C675" s="488"/>
      <c r="D675" s="488"/>
      <c r="E675" s="487"/>
      <c r="F675" s="489"/>
      <c r="G675" s="489"/>
      <c r="H675" s="489"/>
      <c r="I675" s="489"/>
      <c r="J675" s="489"/>
      <c r="K675" s="489"/>
      <c r="L675" s="489"/>
      <c r="M675" s="489"/>
      <c r="N675" s="489"/>
      <c r="O675" s="490"/>
      <c r="P675" s="376"/>
      <c r="Q675" s="376"/>
      <c r="R675" s="376"/>
      <c r="S675" s="376"/>
      <c r="T675" s="376"/>
      <c r="U675" s="376"/>
      <c r="V675" s="376"/>
      <c r="W675" s="376"/>
      <c r="X675" s="376"/>
      <c r="Y675" s="376"/>
      <c r="Z675" s="376"/>
      <c r="AA675" s="376"/>
      <c r="AB675" s="376"/>
      <c r="AC675" s="376"/>
    </row>
    <row r="676" spans="1:29" s="23" customFormat="1" x14ac:dyDescent="0.3">
      <c r="A676" s="487"/>
      <c r="B676" s="488"/>
      <c r="C676" s="488"/>
      <c r="D676" s="488"/>
      <c r="E676" s="487"/>
      <c r="F676" s="489"/>
      <c r="G676" s="489"/>
      <c r="H676" s="489"/>
      <c r="I676" s="489"/>
      <c r="J676" s="489"/>
      <c r="K676" s="489"/>
      <c r="L676" s="489"/>
      <c r="M676" s="489"/>
      <c r="N676" s="489"/>
      <c r="O676" s="490"/>
      <c r="P676" s="376"/>
      <c r="Q676" s="376"/>
      <c r="R676" s="376"/>
      <c r="S676" s="376"/>
      <c r="T676" s="376"/>
      <c r="U676" s="376"/>
      <c r="V676" s="376"/>
      <c r="W676" s="376"/>
      <c r="X676" s="376"/>
      <c r="Y676" s="376"/>
      <c r="Z676" s="376"/>
      <c r="AA676" s="376"/>
      <c r="AB676" s="376"/>
      <c r="AC676" s="376"/>
    </row>
    <row r="677" spans="1:29" s="23" customFormat="1" x14ac:dyDescent="0.3">
      <c r="A677" s="487"/>
      <c r="B677" s="488"/>
      <c r="C677" s="488"/>
      <c r="D677" s="488"/>
      <c r="E677" s="487"/>
      <c r="F677" s="489"/>
      <c r="G677" s="489"/>
      <c r="H677" s="489"/>
      <c r="I677" s="489"/>
      <c r="J677" s="489"/>
      <c r="K677" s="489"/>
      <c r="L677" s="489"/>
      <c r="M677" s="489"/>
      <c r="N677" s="489"/>
      <c r="O677" s="490"/>
      <c r="P677" s="376"/>
      <c r="Q677" s="376"/>
      <c r="R677" s="376"/>
      <c r="S677" s="376"/>
      <c r="T677" s="376"/>
      <c r="U677" s="376"/>
      <c r="V677" s="376"/>
      <c r="W677" s="376"/>
      <c r="X677" s="376"/>
      <c r="Y677" s="376"/>
      <c r="Z677" s="376"/>
      <c r="AA677" s="376"/>
      <c r="AB677" s="376"/>
      <c r="AC677" s="376"/>
    </row>
    <row r="678" spans="1:29" s="23" customFormat="1" x14ac:dyDescent="0.3">
      <c r="A678" s="487"/>
      <c r="B678" s="488"/>
      <c r="C678" s="488"/>
      <c r="D678" s="488"/>
      <c r="E678" s="487"/>
      <c r="F678" s="489"/>
      <c r="G678" s="489"/>
      <c r="H678" s="489"/>
      <c r="I678" s="489"/>
      <c r="J678" s="489"/>
      <c r="K678" s="489"/>
      <c r="L678" s="489"/>
      <c r="M678" s="489"/>
      <c r="N678" s="489"/>
      <c r="O678" s="490"/>
      <c r="P678" s="376"/>
      <c r="Q678" s="376"/>
      <c r="R678" s="376"/>
      <c r="S678" s="376"/>
      <c r="T678" s="376"/>
      <c r="U678" s="376"/>
      <c r="V678" s="376"/>
      <c r="W678" s="376"/>
      <c r="X678" s="376"/>
      <c r="Y678" s="376"/>
      <c r="Z678" s="376"/>
      <c r="AA678" s="376"/>
      <c r="AB678" s="376"/>
      <c r="AC678" s="376"/>
    </row>
    <row r="679" spans="1:29" s="23" customFormat="1" x14ac:dyDescent="0.3">
      <c r="A679" s="487"/>
      <c r="B679" s="488"/>
      <c r="C679" s="488"/>
      <c r="D679" s="488"/>
      <c r="E679" s="487"/>
      <c r="F679" s="489"/>
      <c r="G679" s="489"/>
      <c r="H679" s="489"/>
      <c r="I679" s="489"/>
      <c r="J679" s="489"/>
      <c r="K679" s="489"/>
      <c r="L679" s="489"/>
      <c r="M679" s="489"/>
      <c r="N679" s="489"/>
      <c r="O679" s="490"/>
      <c r="P679" s="376"/>
      <c r="Q679" s="376"/>
      <c r="R679" s="376"/>
      <c r="S679" s="376"/>
      <c r="T679" s="376"/>
      <c r="U679" s="376"/>
      <c r="V679" s="376"/>
      <c r="W679" s="376"/>
      <c r="X679" s="376"/>
      <c r="Y679" s="376"/>
      <c r="Z679" s="376"/>
      <c r="AA679" s="376"/>
      <c r="AB679" s="376"/>
      <c r="AC679" s="376"/>
    </row>
    <row r="680" spans="1:29" s="23" customFormat="1" x14ac:dyDescent="0.3">
      <c r="A680" s="487"/>
      <c r="B680" s="488"/>
      <c r="C680" s="488"/>
      <c r="D680" s="488"/>
      <c r="E680" s="487"/>
      <c r="F680" s="489"/>
      <c r="G680" s="489"/>
      <c r="H680" s="489"/>
      <c r="I680" s="489"/>
      <c r="J680" s="489"/>
      <c r="K680" s="489"/>
      <c r="L680" s="489"/>
      <c r="M680" s="489"/>
      <c r="N680" s="489"/>
      <c r="O680" s="490"/>
      <c r="P680" s="376"/>
      <c r="Q680" s="376"/>
      <c r="R680" s="376"/>
      <c r="S680" s="376"/>
      <c r="T680" s="376"/>
      <c r="U680" s="376"/>
      <c r="V680" s="376"/>
      <c r="W680" s="376"/>
      <c r="X680" s="376"/>
      <c r="Y680" s="376"/>
      <c r="Z680" s="376"/>
      <c r="AA680" s="376"/>
      <c r="AB680" s="376"/>
      <c r="AC680" s="376"/>
    </row>
    <row r="681" spans="1:29" s="23" customFormat="1" x14ac:dyDescent="0.3">
      <c r="A681" s="487"/>
      <c r="B681" s="488"/>
      <c r="C681" s="488"/>
      <c r="D681" s="488"/>
      <c r="E681" s="487"/>
      <c r="F681" s="489"/>
      <c r="G681" s="489"/>
      <c r="H681" s="489"/>
      <c r="I681" s="489"/>
      <c r="J681" s="489"/>
      <c r="K681" s="489"/>
      <c r="L681" s="489"/>
      <c r="M681" s="489"/>
      <c r="N681" s="489"/>
      <c r="O681" s="490"/>
      <c r="P681" s="376"/>
      <c r="Q681" s="376"/>
      <c r="R681" s="376"/>
      <c r="S681" s="376"/>
      <c r="T681" s="376"/>
      <c r="U681" s="376"/>
      <c r="V681" s="376"/>
      <c r="W681" s="376"/>
      <c r="X681" s="376"/>
      <c r="Y681" s="376"/>
      <c r="Z681" s="376"/>
      <c r="AA681" s="376"/>
      <c r="AB681" s="376"/>
      <c r="AC681" s="376"/>
    </row>
    <row r="682" spans="1:29" s="23" customFormat="1" x14ac:dyDescent="0.3">
      <c r="A682" s="487"/>
      <c r="B682" s="488"/>
      <c r="C682" s="488"/>
      <c r="D682" s="488"/>
      <c r="E682" s="487"/>
      <c r="F682" s="489"/>
      <c r="G682" s="489"/>
      <c r="H682" s="489"/>
      <c r="I682" s="489"/>
      <c r="J682" s="489"/>
      <c r="K682" s="489"/>
      <c r="L682" s="489"/>
      <c r="M682" s="489"/>
      <c r="N682" s="489"/>
      <c r="O682" s="490"/>
      <c r="P682" s="376"/>
      <c r="Q682" s="376"/>
      <c r="R682" s="376"/>
      <c r="S682" s="376"/>
      <c r="T682" s="376"/>
      <c r="U682" s="376"/>
      <c r="V682" s="376"/>
      <c r="W682" s="376"/>
      <c r="X682" s="376"/>
      <c r="Y682" s="376"/>
      <c r="Z682" s="376"/>
      <c r="AA682" s="376"/>
      <c r="AB682" s="376"/>
      <c r="AC682" s="376"/>
    </row>
    <row r="683" spans="1:29" s="23" customFormat="1" x14ac:dyDescent="0.3">
      <c r="A683" s="487"/>
      <c r="B683" s="488"/>
      <c r="C683" s="488"/>
      <c r="D683" s="488"/>
      <c r="E683" s="487"/>
      <c r="F683" s="489"/>
      <c r="G683" s="489"/>
      <c r="H683" s="489"/>
      <c r="I683" s="489"/>
      <c r="J683" s="489"/>
      <c r="K683" s="489"/>
      <c r="L683" s="489"/>
      <c r="M683" s="489"/>
      <c r="N683" s="489"/>
      <c r="O683" s="490"/>
      <c r="P683" s="376"/>
      <c r="Q683" s="376"/>
      <c r="R683" s="376"/>
      <c r="S683" s="376"/>
      <c r="T683" s="376"/>
      <c r="U683" s="376"/>
      <c r="V683" s="376"/>
      <c r="W683" s="376"/>
      <c r="X683" s="376"/>
      <c r="Y683" s="376"/>
      <c r="Z683" s="376"/>
      <c r="AA683" s="376"/>
      <c r="AB683" s="376"/>
      <c r="AC683" s="376"/>
    </row>
    <row r="684" spans="1:29" s="23" customFormat="1" x14ac:dyDescent="0.3">
      <c r="A684" s="487"/>
      <c r="B684" s="488"/>
      <c r="C684" s="488"/>
      <c r="D684" s="488"/>
      <c r="E684" s="487"/>
      <c r="F684" s="489"/>
      <c r="G684" s="489"/>
      <c r="H684" s="489"/>
      <c r="I684" s="489"/>
      <c r="J684" s="489"/>
      <c r="K684" s="489"/>
      <c r="L684" s="489"/>
      <c r="M684" s="489"/>
      <c r="N684" s="489"/>
      <c r="O684" s="490"/>
      <c r="P684" s="376"/>
      <c r="Q684" s="376"/>
      <c r="R684" s="376"/>
      <c r="S684" s="376"/>
      <c r="T684" s="376"/>
      <c r="U684" s="376"/>
      <c r="V684" s="376"/>
      <c r="W684" s="376"/>
      <c r="X684" s="376"/>
      <c r="Y684" s="376"/>
      <c r="Z684" s="376"/>
      <c r="AA684" s="376"/>
      <c r="AB684" s="376"/>
      <c r="AC684" s="376"/>
    </row>
    <row r="685" spans="1:29" s="23" customFormat="1" x14ac:dyDescent="0.3">
      <c r="A685" s="487"/>
      <c r="B685" s="488"/>
      <c r="C685" s="488"/>
      <c r="D685" s="488"/>
      <c r="E685" s="487"/>
      <c r="F685" s="489"/>
      <c r="G685" s="489"/>
      <c r="H685" s="489"/>
      <c r="I685" s="489"/>
      <c r="J685" s="489"/>
      <c r="K685" s="489"/>
      <c r="L685" s="489"/>
      <c r="M685" s="489"/>
      <c r="N685" s="489"/>
      <c r="O685" s="490"/>
      <c r="P685" s="376"/>
      <c r="Q685" s="376"/>
      <c r="R685" s="376"/>
      <c r="S685" s="376"/>
      <c r="T685" s="376"/>
      <c r="U685" s="376"/>
      <c r="V685" s="376"/>
      <c r="W685" s="376"/>
      <c r="X685" s="376"/>
      <c r="Y685" s="376"/>
      <c r="Z685" s="376"/>
      <c r="AA685" s="376"/>
      <c r="AB685" s="376"/>
      <c r="AC685" s="376"/>
    </row>
    <row r="686" spans="1:29" s="23" customFormat="1" x14ac:dyDescent="0.3">
      <c r="A686" s="487"/>
      <c r="B686" s="488"/>
      <c r="C686" s="488"/>
      <c r="D686" s="488"/>
      <c r="E686" s="487"/>
      <c r="F686" s="489"/>
      <c r="G686" s="489"/>
      <c r="H686" s="489"/>
      <c r="I686" s="489"/>
      <c r="J686" s="489"/>
      <c r="K686" s="489"/>
      <c r="L686" s="489"/>
      <c r="M686" s="489"/>
      <c r="N686" s="489"/>
      <c r="O686" s="490"/>
      <c r="P686" s="376"/>
      <c r="Q686" s="376"/>
      <c r="R686" s="376"/>
      <c r="S686" s="376"/>
      <c r="T686" s="376"/>
      <c r="U686" s="376"/>
      <c r="V686" s="376"/>
      <c r="W686" s="376"/>
      <c r="X686" s="376"/>
      <c r="Y686" s="376"/>
      <c r="Z686" s="376"/>
      <c r="AA686" s="376"/>
      <c r="AB686" s="376"/>
      <c r="AC686" s="376"/>
    </row>
    <row r="687" spans="1:29" s="23" customFormat="1" x14ac:dyDescent="0.3">
      <c r="A687" s="487"/>
      <c r="B687" s="488"/>
      <c r="C687" s="488"/>
      <c r="D687" s="488"/>
      <c r="E687" s="487"/>
      <c r="F687" s="489"/>
      <c r="G687" s="489"/>
      <c r="H687" s="489"/>
      <c r="I687" s="489"/>
      <c r="J687" s="489"/>
      <c r="K687" s="489"/>
      <c r="L687" s="489"/>
      <c r="M687" s="489"/>
      <c r="N687" s="489"/>
      <c r="O687" s="490"/>
      <c r="P687" s="376"/>
      <c r="Q687" s="376"/>
      <c r="R687" s="376"/>
      <c r="S687" s="376"/>
      <c r="T687" s="376"/>
      <c r="U687" s="376"/>
      <c r="V687" s="376"/>
      <c r="W687" s="376"/>
      <c r="X687" s="376"/>
      <c r="Y687" s="376"/>
      <c r="Z687" s="376"/>
      <c r="AA687" s="376"/>
      <c r="AB687" s="376"/>
      <c r="AC687" s="376"/>
    </row>
    <row r="688" spans="1:29" s="23" customFormat="1" x14ac:dyDescent="0.3">
      <c r="A688" s="487"/>
      <c r="B688" s="488"/>
      <c r="C688" s="488"/>
      <c r="D688" s="488"/>
      <c r="E688" s="487"/>
      <c r="F688" s="489"/>
      <c r="G688" s="489"/>
      <c r="H688" s="489"/>
      <c r="I688" s="489"/>
      <c r="J688" s="489"/>
      <c r="K688" s="489"/>
      <c r="L688" s="489"/>
      <c r="M688" s="489"/>
      <c r="N688" s="489"/>
      <c r="O688" s="490"/>
      <c r="P688" s="376"/>
      <c r="Q688" s="376"/>
      <c r="R688" s="376"/>
      <c r="S688" s="376"/>
      <c r="T688" s="376"/>
      <c r="U688" s="376"/>
      <c r="V688" s="376"/>
      <c r="W688" s="376"/>
      <c r="X688" s="376"/>
      <c r="Y688" s="376"/>
      <c r="Z688" s="376"/>
      <c r="AA688" s="376"/>
      <c r="AB688" s="376"/>
      <c r="AC688" s="376"/>
    </row>
    <row r="689" spans="1:29" s="23" customFormat="1" x14ac:dyDescent="0.3">
      <c r="A689" s="487"/>
      <c r="B689" s="488"/>
      <c r="C689" s="488"/>
      <c r="D689" s="488"/>
      <c r="E689" s="487"/>
      <c r="F689" s="489"/>
      <c r="G689" s="489"/>
      <c r="H689" s="489"/>
      <c r="I689" s="489"/>
      <c r="J689" s="489"/>
      <c r="K689" s="489"/>
      <c r="L689" s="489"/>
      <c r="M689" s="489"/>
      <c r="N689" s="489"/>
      <c r="O689" s="490"/>
      <c r="P689" s="376"/>
      <c r="Q689" s="376"/>
      <c r="R689" s="376"/>
      <c r="S689" s="376"/>
      <c r="T689" s="376"/>
      <c r="U689" s="376"/>
      <c r="V689" s="376"/>
      <c r="W689" s="376"/>
      <c r="X689" s="376"/>
      <c r="Y689" s="376"/>
      <c r="Z689" s="376"/>
      <c r="AA689" s="376"/>
      <c r="AB689" s="376"/>
      <c r="AC689" s="376"/>
    </row>
    <row r="690" spans="1:29" s="23" customFormat="1" x14ac:dyDescent="0.3">
      <c r="A690" s="487"/>
      <c r="B690" s="488"/>
      <c r="C690" s="488"/>
      <c r="D690" s="488"/>
      <c r="E690" s="487"/>
      <c r="F690" s="489"/>
      <c r="G690" s="489"/>
      <c r="H690" s="489"/>
      <c r="I690" s="489"/>
      <c r="J690" s="489"/>
      <c r="K690" s="489"/>
      <c r="L690" s="489"/>
      <c r="M690" s="489"/>
      <c r="N690" s="489"/>
      <c r="O690" s="490"/>
      <c r="P690" s="376"/>
      <c r="Q690" s="376"/>
      <c r="R690" s="376"/>
      <c r="S690" s="376"/>
      <c r="T690" s="376"/>
      <c r="U690" s="376"/>
      <c r="V690" s="376"/>
      <c r="W690" s="376"/>
      <c r="X690" s="376"/>
      <c r="Y690" s="376"/>
      <c r="Z690" s="376"/>
      <c r="AA690" s="376"/>
      <c r="AB690" s="376"/>
      <c r="AC690" s="376"/>
    </row>
    <row r="691" spans="1:29" s="23" customFormat="1" x14ac:dyDescent="0.3">
      <c r="A691" s="487"/>
      <c r="B691" s="488"/>
      <c r="C691" s="488"/>
      <c r="D691" s="488"/>
      <c r="E691" s="487"/>
      <c r="F691" s="489"/>
      <c r="G691" s="489"/>
      <c r="H691" s="489"/>
      <c r="I691" s="489"/>
      <c r="J691" s="489"/>
      <c r="K691" s="489"/>
      <c r="L691" s="489"/>
      <c r="M691" s="489"/>
      <c r="N691" s="489"/>
      <c r="O691" s="490"/>
      <c r="P691" s="376"/>
      <c r="Q691" s="376"/>
      <c r="R691" s="376"/>
      <c r="S691" s="376"/>
      <c r="T691" s="376"/>
      <c r="U691" s="376"/>
      <c r="V691" s="376"/>
      <c r="W691" s="376"/>
      <c r="X691" s="376"/>
      <c r="Y691" s="376"/>
      <c r="Z691" s="376"/>
      <c r="AA691" s="376"/>
      <c r="AB691" s="376"/>
      <c r="AC691" s="376"/>
    </row>
    <row r="692" spans="1:29" s="23" customFormat="1" x14ac:dyDescent="0.3">
      <c r="A692" s="487"/>
      <c r="B692" s="488"/>
      <c r="C692" s="488"/>
      <c r="D692" s="488"/>
      <c r="E692" s="487"/>
      <c r="F692" s="489"/>
      <c r="G692" s="489"/>
      <c r="H692" s="489"/>
      <c r="I692" s="489"/>
      <c r="J692" s="489"/>
      <c r="K692" s="489"/>
      <c r="L692" s="489"/>
      <c r="M692" s="489"/>
      <c r="N692" s="489"/>
      <c r="O692" s="490"/>
      <c r="P692" s="376"/>
      <c r="Q692" s="376"/>
      <c r="R692" s="376"/>
      <c r="S692" s="376"/>
      <c r="T692" s="376"/>
      <c r="U692" s="376"/>
      <c r="V692" s="376"/>
      <c r="W692" s="376"/>
      <c r="X692" s="376"/>
      <c r="Y692" s="376"/>
      <c r="Z692" s="376"/>
      <c r="AA692" s="376"/>
      <c r="AB692" s="376"/>
      <c r="AC692" s="376"/>
    </row>
    <row r="693" spans="1:29" s="23" customFormat="1" x14ac:dyDescent="0.3">
      <c r="A693" s="487"/>
      <c r="B693" s="488"/>
      <c r="C693" s="488"/>
      <c r="D693" s="488"/>
      <c r="E693" s="487"/>
      <c r="F693" s="489"/>
      <c r="G693" s="489"/>
      <c r="H693" s="489"/>
      <c r="I693" s="489"/>
      <c r="J693" s="489"/>
      <c r="K693" s="489"/>
      <c r="L693" s="489"/>
      <c r="M693" s="489"/>
      <c r="N693" s="489"/>
      <c r="O693" s="490"/>
      <c r="P693" s="376"/>
      <c r="Q693" s="376"/>
      <c r="R693" s="376"/>
      <c r="S693" s="376"/>
      <c r="T693" s="376"/>
      <c r="U693" s="376"/>
      <c r="V693" s="376"/>
      <c r="W693" s="376"/>
      <c r="X693" s="376"/>
      <c r="Y693" s="376"/>
      <c r="Z693" s="376"/>
      <c r="AA693" s="376"/>
      <c r="AB693" s="376"/>
      <c r="AC693" s="376"/>
    </row>
    <row r="694" spans="1:29" s="23" customFormat="1" x14ac:dyDescent="0.3">
      <c r="A694" s="487"/>
      <c r="B694" s="488"/>
      <c r="C694" s="488"/>
      <c r="D694" s="488"/>
      <c r="E694" s="487"/>
      <c r="F694" s="489"/>
      <c r="G694" s="489"/>
      <c r="H694" s="489"/>
      <c r="I694" s="489"/>
      <c r="J694" s="489"/>
      <c r="K694" s="489"/>
      <c r="L694" s="489"/>
      <c r="M694" s="489"/>
      <c r="N694" s="489"/>
      <c r="O694" s="490"/>
      <c r="P694" s="376"/>
      <c r="Q694" s="376"/>
      <c r="R694" s="376"/>
      <c r="S694" s="376"/>
      <c r="T694" s="376"/>
      <c r="U694" s="376"/>
      <c r="V694" s="376"/>
      <c r="W694" s="376"/>
      <c r="X694" s="376"/>
      <c r="Y694" s="376"/>
      <c r="Z694" s="376"/>
      <c r="AA694" s="376"/>
      <c r="AB694" s="376"/>
      <c r="AC694" s="376"/>
    </row>
    <row r="695" spans="1:29" s="23" customFormat="1" x14ac:dyDescent="0.3">
      <c r="A695" s="487"/>
      <c r="B695" s="488"/>
      <c r="C695" s="488"/>
      <c r="D695" s="488"/>
      <c r="E695" s="487"/>
      <c r="F695" s="489"/>
      <c r="G695" s="489"/>
      <c r="H695" s="489"/>
      <c r="I695" s="489"/>
      <c r="J695" s="489"/>
      <c r="K695" s="489"/>
      <c r="L695" s="489"/>
      <c r="M695" s="489"/>
      <c r="N695" s="489"/>
      <c r="O695" s="490"/>
      <c r="P695" s="376"/>
      <c r="Q695" s="376"/>
      <c r="R695" s="376"/>
      <c r="S695" s="376"/>
      <c r="T695" s="376"/>
      <c r="U695" s="376"/>
      <c r="V695" s="376"/>
      <c r="W695" s="376"/>
      <c r="X695" s="376"/>
      <c r="Y695" s="376"/>
      <c r="Z695" s="376"/>
      <c r="AA695" s="376"/>
      <c r="AB695" s="376"/>
      <c r="AC695" s="376"/>
    </row>
    <row r="696" spans="1:29" s="23" customFormat="1" x14ac:dyDescent="0.3">
      <c r="A696" s="487"/>
      <c r="B696" s="488"/>
      <c r="C696" s="488"/>
      <c r="D696" s="488"/>
      <c r="E696" s="487"/>
      <c r="F696" s="489"/>
      <c r="G696" s="489"/>
      <c r="H696" s="489"/>
      <c r="I696" s="489"/>
      <c r="J696" s="489"/>
      <c r="K696" s="489"/>
      <c r="L696" s="489"/>
      <c r="M696" s="489"/>
      <c r="N696" s="489"/>
      <c r="O696" s="490"/>
      <c r="P696" s="376"/>
      <c r="Q696" s="376"/>
      <c r="R696" s="376"/>
      <c r="S696" s="376"/>
      <c r="T696" s="376"/>
      <c r="U696" s="376"/>
      <c r="V696" s="376"/>
      <c r="W696" s="376"/>
      <c r="X696" s="376"/>
      <c r="Y696" s="376"/>
      <c r="Z696" s="376"/>
      <c r="AA696" s="376"/>
      <c r="AB696" s="376"/>
      <c r="AC696" s="376"/>
    </row>
    <row r="697" spans="1:29" s="23" customFormat="1" x14ac:dyDescent="0.3">
      <c r="A697" s="487"/>
      <c r="B697" s="488"/>
      <c r="C697" s="488"/>
      <c r="D697" s="488"/>
      <c r="E697" s="487"/>
      <c r="F697" s="489"/>
      <c r="G697" s="489"/>
      <c r="H697" s="489"/>
      <c r="I697" s="489"/>
      <c r="J697" s="489"/>
      <c r="K697" s="489"/>
      <c r="L697" s="489"/>
      <c r="M697" s="489"/>
      <c r="N697" s="489"/>
      <c r="O697" s="490"/>
      <c r="P697" s="376"/>
      <c r="Q697" s="376"/>
      <c r="R697" s="376"/>
      <c r="S697" s="376"/>
      <c r="T697" s="376"/>
      <c r="U697" s="376"/>
      <c r="V697" s="376"/>
      <c r="W697" s="376"/>
      <c r="X697" s="376"/>
      <c r="Y697" s="376"/>
      <c r="Z697" s="376"/>
      <c r="AA697" s="376"/>
      <c r="AB697" s="376"/>
      <c r="AC697" s="376"/>
    </row>
    <row r="698" spans="1:29" s="23" customFormat="1" x14ac:dyDescent="0.3">
      <c r="A698" s="487"/>
      <c r="B698" s="488"/>
      <c r="C698" s="488"/>
      <c r="D698" s="488"/>
      <c r="E698" s="487"/>
      <c r="F698" s="489"/>
      <c r="G698" s="489"/>
      <c r="H698" s="489"/>
      <c r="I698" s="489"/>
      <c r="J698" s="489"/>
      <c r="K698" s="489"/>
      <c r="L698" s="489"/>
      <c r="M698" s="489"/>
      <c r="N698" s="489"/>
      <c r="O698" s="490"/>
      <c r="P698" s="376"/>
      <c r="Q698" s="376"/>
      <c r="R698" s="376"/>
      <c r="S698" s="376"/>
      <c r="T698" s="376"/>
      <c r="U698" s="376"/>
      <c r="V698" s="376"/>
      <c r="W698" s="376"/>
      <c r="X698" s="376"/>
      <c r="Y698" s="376"/>
      <c r="Z698" s="376"/>
      <c r="AA698" s="376"/>
      <c r="AB698" s="376"/>
      <c r="AC698" s="376"/>
    </row>
    <row r="699" spans="1:29" s="23" customFormat="1" x14ac:dyDescent="0.3">
      <c r="A699" s="487"/>
      <c r="B699" s="488"/>
      <c r="C699" s="488"/>
      <c r="D699" s="488"/>
      <c r="E699" s="487"/>
      <c r="F699" s="489"/>
      <c r="G699" s="489"/>
      <c r="H699" s="489"/>
      <c r="I699" s="489"/>
      <c r="J699" s="489"/>
      <c r="K699" s="489"/>
      <c r="L699" s="489"/>
      <c r="M699" s="489"/>
      <c r="N699" s="489"/>
      <c r="O699" s="490"/>
      <c r="P699" s="376"/>
      <c r="Q699" s="376"/>
      <c r="R699" s="376"/>
      <c r="S699" s="376"/>
      <c r="T699" s="376"/>
      <c r="U699" s="376"/>
      <c r="V699" s="376"/>
      <c r="W699" s="376"/>
      <c r="X699" s="376"/>
      <c r="Y699" s="376"/>
      <c r="Z699" s="376"/>
      <c r="AA699" s="376"/>
      <c r="AB699" s="376"/>
      <c r="AC699" s="376"/>
    </row>
    <row r="700" spans="1:29" s="23" customFormat="1" x14ac:dyDescent="0.3">
      <c r="A700" s="487"/>
      <c r="B700" s="488"/>
      <c r="C700" s="488"/>
      <c r="D700" s="488"/>
      <c r="E700" s="487"/>
      <c r="F700" s="489"/>
      <c r="G700" s="489"/>
      <c r="H700" s="489"/>
      <c r="I700" s="489"/>
      <c r="J700" s="489"/>
      <c r="K700" s="489"/>
      <c r="L700" s="489"/>
      <c r="M700" s="489"/>
      <c r="N700" s="489"/>
      <c r="O700" s="490"/>
      <c r="P700" s="376"/>
      <c r="Q700" s="376"/>
      <c r="R700" s="376"/>
      <c r="S700" s="376"/>
      <c r="T700" s="376"/>
      <c r="U700" s="376"/>
      <c r="V700" s="376"/>
      <c r="W700" s="376"/>
      <c r="X700" s="376"/>
      <c r="Y700" s="376"/>
      <c r="Z700" s="376"/>
      <c r="AA700" s="376"/>
      <c r="AB700" s="376"/>
      <c r="AC700" s="376"/>
    </row>
    <row r="701" spans="1:29" s="23" customFormat="1" x14ac:dyDescent="0.3">
      <c r="A701" s="487"/>
      <c r="B701" s="488"/>
      <c r="C701" s="488"/>
      <c r="D701" s="488"/>
      <c r="E701" s="487"/>
      <c r="F701" s="489"/>
      <c r="G701" s="489"/>
      <c r="H701" s="489"/>
      <c r="I701" s="489"/>
      <c r="J701" s="489"/>
      <c r="K701" s="489"/>
      <c r="L701" s="489"/>
      <c r="M701" s="489"/>
      <c r="N701" s="489"/>
      <c r="O701" s="490"/>
      <c r="P701" s="376"/>
      <c r="Q701" s="376"/>
      <c r="R701" s="376"/>
      <c r="S701" s="376"/>
      <c r="T701" s="376"/>
      <c r="U701" s="376"/>
      <c r="V701" s="376"/>
      <c r="W701" s="376"/>
      <c r="X701" s="376"/>
      <c r="Y701" s="376"/>
      <c r="Z701" s="376"/>
      <c r="AA701" s="376"/>
      <c r="AB701" s="376"/>
      <c r="AC701" s="376"/>
    </row>
    <row r="702" spans="1:29" s="23" customFormat="1" x14ac:dyDescent="0.3">
      <c r="A702" s="487"/>
      <c r="B702" s="488"/>
      <c r="C702" s="488"/>
      <c r="D702" s="488"/>
      <c r="E702" s="487"/>
      <c r="F702" s="489"/>
      <c r="G702" s="489"/>
      <c r="H702" s="489"/>
      <c r="I702" s="489"/>
      <c r="J702" s="489"/>
      <c r="K702" s="489"/>
      <c r="L702" s="489"/>
      <c r="M702" s="489"/>
      <c r="N702" s="489"/>
      <c r="O702" s="490"/>
      <c r="P702" s="376"/>
      <c r="Q702" s="376"/>
      <c r="R702" s="376"/>
      <c r="S702" s="376"/>
      <c r="T702" s="376"/>
      <c r="U702" s="376"/>
      <c r="V702" s="376"/>
      <c r="W702" s="376"/>
      <c r="X702" s="376"/>
      <c r="Y702" s="376"/>
      <c r="Z702" s="376"/>
      <c r="AA702" s="376"/>
      <c r="AB702" s="376"/>
      <c r="AC702" s="376"/>
    </row>
    <row r="703" spans="1:29" s="23" customFormat="1" x14ac:dyDescent="0.3">
      <c r="A703" s="487"/>
      <c r="B703" s="488"/>
      <c r="C703" s="488"/>
      <c r="D703" s="488"/>
      <c r="E703" s="487"/>
      <c r="F703" s="489"/>
      <c r="G703" s="489"/>
      <c r="H703" s="489"/>
      <c r="I703" s="489"/>
      <c r="J703" s="489"/>
      <c r="K703" s="489"/>
      <c r="L703" s="489"/>
      <c r="M703" s="489"/>
      <c r="N703" s="489"/>
      <c r="O703" s="490"/>
      <c r="P703" s="376"/>
      <c r="Q703" s="376"/>
      <c r="R703" s="376"/>
      <c r="S703" s="376"/>
      <c r="T703" s="376"/>
      <c r="U703" s="376"/>
      <c r="V703" s="376"/>
      <c r="W703" s="376"/>
      <c r="X703" s="376"/>
      <c r="Y703" s="376"/>
      <c r="Z703" s="376"/>
      <c r="AA703" s="376"/>
      <c r="AB703" s="376"/>
      <c r="AC703" s="376"/>
    </row>
    <row r="704" spans="1:29" s="23" customFormat="1" x14ac:dyDescent="0.3">
      <c r="A704" s="487"/>
      <c r="B704" s="488"/>
      <c r="C704" s="488"/>
      <c r="D704" s="488"/>
      <c r="E704" s="487"/>
      <c r="F704" s="489"/>
      <c r="G704" s="489"/>
      <c r="H704" s="489"/>
      <c r="I704" s="489"/>
      <c r="J704" s="489"/>
      <c r="K704" s="489"/>
      <c r="L704" s="489"/>
      <c r="M704" s="489"/>
      <c r="N704" s="489"/>
      <c r="O704" s="490"/>
      <c r="P704" s="376"/>
      <c r="Q704" s="376"/>
      <c r="R704" s="376"/>
      <c r="S704" s="376"/>
      <c r="T704" s="376"/>
      <c r="U704" s="376"/>
      <c r="V704" s="376"/>
      <c r="W704" s="376"/>
      <c r="X704" s="376"/>
      <c r="Y704" s="376"/>
      <c r="Z704" s="376"/>
      <c r="AA704" s="376"/>
      <c r="AB704" s="376"/>
      <c r="AC704" s="376"/>
    </row>
    <row r="705" spans="1:29" s="23" customFormat="1" x14ac:dyDescent="0.3">
      <c r="A705" s="487"/>
      <c r="B705" s="488"/>
      <c r="C705" s="488"/>
      <c r="D705" s="488"/>
      <c r="E705" s="487"/>
      <c r="F705" s="489"/>
      <c r="G705" s="489"/>
      <c r="H705" s="489"/>
      <c r="I705" s="489"/>
      <c r="J705" s="489"/>
      <c r="K705" s="489"/>
      <c r="L705" s="489"/>
      <c r="M705" s="489"/>
      <c r="N705" s="489"/>
      <c r="O705" s="490"/>
      <c r="P705" s="376"/>
      <c r="Q705" s="376"/>
      <c r="R705" s="376"/>
      <c r="S705" s="376"/>
      <c r="T705" s="376"/>
      <c r="U705" s="376"/>
      <c r="V705" s="376"/>
      <c r="W705" s="376"/>
      <c r="X705" s="376"/>
      <c r="Y705" s="376"/>
      <c r="Z705" s="376"/>
      <c r="AA705" s="376"/>
      <c r="AB705" s="376"/>
      <c r="AC705" s="376"/>
    </row>
    <row r="706" spans="1:29" s="23" customFormat="1" x14ac:dyDescent="0.3">
      <c r="A706" s="487"/>
      <c r="B706" s="488"/>
      <c r="C706" s="488"/>
      <c r="D706" s="488"/>
      <c r="E706" s="487"/>
      <c r="F706" s="489"/>
      <c r="G706" s="489"/>
      <c r="H706" s="489"/>
      <c r="I706" s="489"/>
      <c r="J706" s="489"/>
      <c r="K706" s="489"/>
      <c r="L706" s="489"/>
      <c r="M706" s="489"/>
      <c r="N706" s="489"/>
      <c r="O706" s="490"/>
      <c r="P706" s="376"/>
      <c r="Q706" s="376"/>
      <c r="R706" s="376"/>
      <c r="S706" s="376"/>
      <c r="T706" s="376"/>
      <c r="U706" s="376"/>
      <c r="V706" s="376"/>
      <c r="W706" s="376"/>
      <c r="X706" s="376"/>
      <c r="Y706" s="376"/>
      <c r="Z706" s="376"/>
      <c r="AA706" s="376"/>
      <c r="AB706" s="376"/>
      <c r="AC706" s="376"/>
    </row>
    <row r="707" spans="1:29" s="23" customFormat="1" x14ac:dyDescent="0.3">
      <c r="A707" s="487"/>
      <c r="B707" s="488"/>
      <c r="C707" s="488"/>
      <c r="D707" s="488"/>
      <c r="E707" s="487"/>
      <c r="F707" s="489"/>
      <c r="G707" s="489"/>
      <c r="H707" s="489"/>
      <c r="I707" s="489"/>
      <c r="J707" s="489"/>
      <c r="K707" s="489"/>
      <c r="L707" s="489"/>
      <c r="M707" s="489"/>
      <c r="N707" s="489"/>
      <c r="O707" s="490"/>
      <c r="P707" s="376"/>
      <c r="Q707" s="376"/>
      <c r="R707" s="376"/>
      <c r="S707" s="376"/>
      <c r="T707" s="376"/>
      <c r="U707" s="376"/>
      <c r="V707" s="376"/>
      <c r="W707" s="376"/>
      <c r="X707" s="376"/>
      <c r="Y707" s="376"/>
      <c r="Z707" s="376"/>
      <c r="AA707" s="376"/>
      <c r="AB707" s="376"/>
      <c r="AC707" s="376"/>
    </row>
    <row r="708" spans="1:29" s="23" customFormat="1" x14ac:dyDescent="0.3">
      <c r="A708" s="487"/>
      <c r="B708" s="488"/>
      <c r="C708" s="488"/>
      <c r="D708" s="488"/>
      <c r="E708" s="487"/>
      <c r="F708" s="489"/>
      <c r="G708" s="489"/>
      <c r="H708" s="489"/>
      <c r="I708" s="489"/>
      <c r="J708" s="489"/>
      <c r="K708" s="489"/>
      <c r="L708" s="489"/>
      <c r="M708" s="489"/>
      <c r="N708" s="489"/>
      <c r="O708" s="490"/>
      <c r="P708" s="376"/>
      <c r="Q708" s="376"/>
      <c r="R708" s="376"/>
      <c r="S708" s="376"/>
      <c r="T708" s="376"/>
      <c r="U708" s="376"/>
      <c r="V708" s="376"/>
      <c r="W708" s="376"/>
      <c r="X708" s="376"/>
      <c r="Y708" s="376"/>
      <c r="Z708" s="376"/>
      <c r="AA708" s="376"/>
      <c r="AB708" s="376"/>
      <c r="AC708" s="376"/>
    </row>
    <row r="709" spans="1:29" s="23" customFormat="1" x14ac:dyDescent="0.3">
      <c r="A709" s="487"/>
      <c r="B709" s="488"/>
      <c r="C709" s="488"/>
      <c r="D709" s="488"/>
      <c r="E709" s="487"/>
      <c r="F709" s="489"/>
      <c r="G709" s="489"/>
      <c r="H709" s="489"/>
      <c r="I709" s="489"/>
      <c r="J709" s="489"/>
      <c r="K709" s="489"/>
      <c r="L709" s="489"/>
      <c r="M709" s="489"/>
      <c r="N709" s="489"/>
      <c r="O709" s="490"/>
      <c r="P709" s="376"/>
      <c r="Q709" s="376"/>
      <c r="R709" s="376"/>
      <c r="S709" s="376"/>
      <c r="T709" s="376"/>
      <c r="U709" s="376"/>
      <c r="V709" s="376"/>
      <c r="W709" s="376"/>
      <c r="X709" s="376"/>
      <c r="Y709" s="376"/>
      <c r="Z709" s="376"/>
      <c r="AA709" s="376"/>
      <c r="AB709" s="376"/>
      <c r="AC709" s="376"/>
    </row>
    <row r="710" spans="1:29" s="23" customFormat="1" x14ac:dyDescent="0.3">
      <c r="A710" s="487"/>
      <c r="B710" s="488"/>
      <c r="C710" s="488"/>
      <c r="D710" s="488"/>
      <c r="E710" s="487"/>
      <c r="F710" s="489"/>
      <c r="G710" s="489"/>
      <c r="H710" s="489"/>
      <c r="I710" s="489"/>
      <c r="J710" s="489"/>
      <c r="K710" s="489"/>
      <c r="L710" s="489"/>
      <c r="M710" s="489"/>
      <c r="N710" s="489"/>
      <c r="O710" s="490"/>
      <c r="P710" s="376"/>
      <c r="Q710" s="376"/>
      <c r="R710" s="376"/>
      <c r="S710" s="376"/>
      <c r="T710" s="376"/>
      <c r="U710" s="376"/>
      <c r="V710" s="376"/>
      <c r="W710" s="376"/>
      <c r="X710" s="376"/>
      <c r="Y710" s="376"/>
      <c r="Z710" s="376"/>
      <c r="AA710" s="376"/>
      <c r="AB710" s="376"/>
      <c r="AC710" s="376"/>
    </row>
    <row r="711" spans="1:29" s="23" customFormat="1" x14ac:dyDescent="0.3">
      <c r="A711" s="487"/>
      <c r="B711" s="488"/>
      <c r="C711" s="488"/>
      <c r="D711" s="488"/>
      <c r="E711" s="487"/>
      <c r="F711" s="489"/>
      <c r="G711" s="489"/>
      <c r="H711" s="489"/>
      <c r="I711" s="489"/>
      <c r="J711" s="489"/>
      <c r="K711" s="489"/>
      <c r="L711" s="489"/>
      <c r="M711" s="489"/>
      <c r="N711" s="489"/>
      <c r="O711" s="490"/>
      <c r="P711" s="376"/>
      <c r="Q711" s="376"/>
      <c r="R711" s="376"/>
      <c r="S711" s="376"/>
      <c r="T711" s="376"/>
      <c r="U711" s="376"/>
      <c r="V711" s="376"/>
      <c r="W711" s="376"/>
      <c r="X711" s="376"/>
      <c r="Y711" s="376"/>
      <c r="Z711" s="376"/>
      <c r="AA711" s="376"/>
      <c r="AB711" s="376"/>
      <c r="AC711" s="376"/>
    </row>
    <row r="712" spans="1:29" s="23" customFormat="1" x14ac:dyDescent="0.3">
      <c r="A712" s="487"/>
      <c r="B712" s="488"/>
      <c r="C712" s="488"/>
      <c r="D712" s="488"/>
      <c r="E712" s="487"/>
      <c r="F712" s="489"/>
      <c r="G712" s="489"/>
      <c r="H712" s="489"/>
      <c r="I712" s="489"/>
      <c r="J712" s="489"/>
      <c r="K712" s="489"/>
      <c r="L712" s="489"/>
      <c r="M712" s="489"/>
      <c r="N712" s="489"/>
      <c r="O712" s="490"/>
      <c r="P712" s="376"/>
      <c r="Q712" s="376"/>
      <c r="R712" s="376"/>
      <c r="S712" s="376"/>
      <c r="T712" s="376"/>
      <c r="U712" s="376"/>
      <c r="V712" s="376"/>
      <c r="W712" s="376"/>
      <c r="X712" s="376"/>
      <c r="Y712" s="376"/>
      <c r="Z712" s="376"/>
      <c r="AA712" s="376"/>
      <c r="AB712" s="376"/>
      <c r="AC712" s="376"/>
    </row>
    <row r="713" spans="1:29" s="23" customFormat="1" x14ac:dyDescent="0.3">
      <c r="A713" s="487"/>
      <c r="B713" s="488"/>
      <c r="C713" s="488"/>
      <c r="D713" s="488"/>
      <c r="E713" s="487"/>
      <c r="F713" s="489"/>
      <c r="G713" s="489"/>
      <c r="H713" s="489"/>
      <c r="I713" s="489"/>
      <c r="J713" s="489"/>
      <c r="K713" s="489"/>
      <c r="L713" s="489"/>
      <c r="M713" s="489"/>
      <c r="N713" s="489"/>
      <c r="O713" s="490"/>
      <c r="P713" s="376"/>
      <c r="Q713" s="376"/>
      <c r="R713" s="376"/>
      <c r="S713" s="376"/>
      <c r="T713" s="376"/>
      <c r="U713" s="376"/>
      <c r="V713" s="376"/>
      <c r="W713" s="376"/>
      <c r="X713" s="376"/>
      <c r="Y713" s="376"/>
      <c r="Z713" s="376"/>
      <c r="AA713" s="376"/>
      <c r="AB713" s="376"/>
      <c r="AC713" s="376"/>
    </row>
    <row r="714" spans="1:29" s="23" customFormat="1" x14ac:dyDescent="0.3">
      <c r="A714" s="487"/>
      <c r="B714" s="488"/>
      <c r="C714" s="488"/>
      <c r="D714" s="488"/>
      <c r="E714" s="487"/>
      <c r="F714" s="489"/>
      <c r="G714" s="489"/>
      <c r="H714" s="489"/>
      <c r="I714" s="489"/>
      <c r="J714" s="489"/>
      <c r="K714" s="489"/>
      <c r="L714" s="489"/>
      <c r="M714" s="489"/>
      <c r="N714" s="489"/>
      <c r="O714" s="490"/>
      <c r="P714" s="376"/>
      <c r="Q714" s="376"/>
      <c r="R714" s="376"/>
      <c r="S714" s="376"/>
      <c r="T714" s="376"/>
      <c r="U714" s="376"/>
      <c r="V714" s="376"/>
      <c r="W714" s="376"/>
      <c r="X714" s="376"/>
      <c r="Y714" s="376"/>
      <c r="Z714" s="376"/>
      <c r="AA714" s="376"/>
      <c r="AB714" s="376"/>
      <c r="AC714" s="376"/>
    </row>
    <row r="715" spans="1:29" s="23" customFormat="1" x14ac:dyDescent="0.3">
      <c r="A715" s="487"/>
      <c r="B715" s="488"/>
      <c r="C715" s="488"/>
      <c r="D715" s="488"/>
      <c r="E715" s="487"/>
      <c r="F715" s="489"/>
      <c r="G715" s="489"/>
      <c r="H715" s="489"/>
      <c r="I715" s="489"/>
      <c r="J715" s="489"/>
      <c r="K715" s="489"/>
      <c r="L715" s="489"/>
      <c r="M715" s="489"/>
      <c r="N715" s="489"/>
      <c r="O715" s="490"/>
      <c r="P715" s="376"/>
      <c r="Q715" s="376"/>
      <c r="R715" s="376"/>
      <c r="S715" s="376"/>
      <c r="T715" s="376"/>
      <c r="U715" s="376"/>
      <c r="V715" s="376"/>
      <c r="W715" s="376"/>
      <c r="X715" s="376"/>
      <c r="Y715" s="376"/>
      <c r="Z715" s="376"/>
      <c r="AA715" s="376"/>
      <c r="AB715" s="376"/>
      <c r="AC715" s="376"/>
    </row>
    <row r="716" spans="1:29" s="23" customFormat="1" x14ac:dyDescent="0.3">
      <c r="A716" s="487"/>
      <c r="B716" s="488"/>
      <c r="C716" s="488"/>
      <c r="D716" s="488"/>
      <c r="E716" s="487"/>
      <c r="F716" s="489"/>
      <c r="G716" s="489"/>
      <c r="H716" s="489"/>
      <c r="I716" s="489"/>
      <c r="J716" s="489"/>
      <c r="K716" s="489"/>
      <c r="L716" s="489"/>
      <c r="M716" s="489"/>
      <c r="N716" s="489"/>
      <c r="O716" s="490"/>
      <c r="P716" s="376"/>
      <c r="Q716" s="376"/>
      <c r="R716" s="376"/>
      <c r="S716" s="376"/>
      <c r="T716" s="376"/>
      <c r="U716" s="376"/>
      <c r="V716" s="376"/>
      <c r="W716" s="376"/>
      <c r="X716" s="376"/>
      <c r="Y716" s="376"/>
      <c r="Z716" s="376"/>
      <c r="AA716" s="376"/>
      <c r="AB716" s="376"/>
      <c r="AC716" s="376"/>
    </row>
    <row r="717" spans="1:29" s="23" customFormat="1" x14ac:dyDescent="0.3">
      <c r="A717" s="487"/>
      <c r="B717" s="488"/>
      <c r="C717" s="488"/>
      <c r="D717" s="488"/>
      <c r="E717" s="487"/>
      <c r="F717" s="489"/>
      <c r="G717" s="489"/>
      <c r="H717" s="489"/>
      <c r="I717" s="489"/>
      <c r="J717" s="489"/>
      <c r="K717" s="489"/>
      <c r="L717" s="489"/>
      <c r="M717" s="489"/>
      <c r="N717" s="489"/>
      <c r="O717" s="490"/>
      <c r="P717" s="376"/>
      <c r="Q717" s="376"/>
      <c r="R717" s="376"/>
      <c r="S717" s="376"/>
      <c r="T717" s="376"/>
      <c r="U717" s="376"/>
      <c r="V717" s="376"/>
      <c r="W717" s="376"/>
      <c r="X717" s="376"/>
      <c r="Y717" s="376"/>
      <c r="Z717" s="376"/>
      <c r="AA717" s="376"/>
      <c r="AB717" s="376"/>
      <c r="AC717" s="376"/>
    </row>
    <row r="718" spans="1:29" s="23" customFormat="1" x14ac:dyDescent="0.3">
      <c r="A718" s="487"/>
      <c r="B718" s="488"/>
      <c r="C718" s="488"/>
      <c r="D718" s="488"/>
      <c r="E718" s="487"/>
      <c r="F718" s="489"/>
      <c r="G718" s="489"/>
      <c r="H718" s="489"/>
      <c r="I718" s="489"/>
      <c r="J718" s="489"/>
      <c r="K718" s="489"/>
      <c r="L718" s="489"/>
      <c r="M718" s="489"/>
      <c r="N718" s="489"/>
      <c r="O718" s="490"/>
      <c r="P718" s="376"/>
      <c r="Q718" s="376"/>
      <c r="R718" s="376"/>
      <c r="S718" s="376"/>
      <c r="T718" s="376"/>
      <c r="U718" s="376"/>
      <c r="V718" s="376"/>
      <c r="W718" s="376"/>
      <c r="X718" s="376"/>
      <c r="Y718" s="376"/>
      <c r="Z718" s="376"/>
      <c r="AA718" s="376"/>
      <c r="AB718" s="376"/>
      <c r="AC718" s="376"/>
    </row>
    <row r="719" spans="1:29" s="23" customFormat="1" x14ac:dyDescent="0.3">
      <c r="A719" s="487"/>
      <c r="B719" s="488"/>
      <c r="C719" s="488"/>
      <c r="D719" s="488"/>
      <c r="E719" s="487"/>
      <c r="F719" s="489"/>
      <c r="G719" s="489"/>
      <c r="H719" s="489"/>
      <c r="I719" s="489"/>
      <c r="J719" s="489"/>
      <c r="K719" s="489"/>
      <c r="L719" s="489"/>
      <c r="M719" s="489"/>
      <c r="N719" s="489"/>
      <c r="O719" s="490"/>
      <c r="P719" s="376"/>
      <c r="Q719" s="376"/>
      <c r="R719" s="376"/>
      <c r="S719" s="376"/>
      <c r="T719" s="376"/>
      <c r="U719" s="376"/>
      <c r="V719" s="376"/>
      <c r="W719" s="376"/>
      <c r="X719" s="376"/>
      <c r="Y719" s="376"/>
      <c r="Z719" s="376"/>
      <c r="AA719" s="376"/>
      <c r="AB719" s="376"/>
      <c r="AC719" s="376"/>
    </row>
    <row r="720" spans="1:29" s="23" customFormat="1" x14ac:dyDescent="0.3">
      <c r="A720" s="487"/>
      <c r="B720" s="488"/>
      <c r="C720" s="488"/>
      <c r="D720" s="488"/>
      <c r="E720" s="487"/>
      <c r="F720" s="489"/>
      <c r="G720" s="489"/>
      <c r="H720" s="489"/>
      <c r="I720" s="489"/>
      <c r="J720" s="489"/>
      <c r="K720" s="489"/>
      <c r="L720" s="489"/>
      <c r="M720" s="489"/>
      <c r="N720" s="489"/>
      <c r="O720" s="490"/>
      <c r="P720" s="376"/>
      <c r="Q720" s="376"/>
      <c r="R720" s="376"/>
      <c r="S720" s="376"/>
      <c r="T720" s="376"/>
      <c r="U720" s="376"/>
      <c r="V720" s="376"/>
      <c r="W720" s="376"/>
      <c r="X720" s="376"/>
      <c r="Y720" s="376"/>
      <c r="Z720" s="376"/>
      <c r="AA720" s="376"/>
      <c r="AB720" s="376"/>
      <c r="AC720" s="376"/>
    </row>
    <row r="721" spans="1:29" s="23" customFormat="1" x14ac:dyDescent="0.3">
      <c r="A721" s="487"/>
      <c r="B721" s="488"/>
      <c r="C721" s="488"/>
      <c r="D721" s="488"/>
      <c r="E721" s="487"/>
      <c r="F721" s="489"/>
      <c r="G721" s="489"/>
      <c r="H721" s="489"/>
      <c r="I721" s="489"/>
      <c r="J721" s="489"/>
      <c r="K721" s="489"/>
      <c r="L721" s="489"/>
      <c r="M721" s="489"/>
      <c r="N721" s="489"/>
      <c r="O721" s="490"/>
      <c r="P721" s="376"/>
      <c r="Q721" s="376"/>
      <c r="R721" s="376"/>
      <c r="S721" s="376"/>
      <c r="T721" s="376"/>
      <c r="U721" s="376"/>
      <c r="V721" s="376"/>
      <c r="W721" s="376"/>
      <c r="X721" s="376"/>
      <c r="Y721" s="376"/>
      <c r="Z721" s="376"/>
      <c r="AA721" s="376"/>
      <c r="AB721" s="376"/>
      <c r="AC721" s="376"/>
    </row>
    <row r="722" spans="1:29" s="23" customFormat="1" x14ac:dyDescent="0.3">
      <c r="A722" s="487"/>
      <c r="B722" s="488"/>
      <c r="C722" s="488"/>
      <c r="D722" s="488"/>
      <c r="E722" s="487"/>
      <c r="F722" s="489"/>
      <c r="G722" s="489"/>
      <c r="H722" s="489"/>
      <c r="I722" s="489"/>
      <c r="J722" s="489"/>
      <c r="K722" s="489"/>
      <c r="L722" s="489"/>
      <c r="M722" s="489"/>
      <c r="N722" s="489"/>
      <c r="O722" s="490"/>
      <c r="P722" s="376"/>
      <c r="Q722" s="376"/>
      <c r="R722" s="376"/>
      <c r="S722" s="376"/>
      <c r="T722" s="376"/>
      <c r="U722" s="376"/>
      <c r="V722" s="376"/>
      <c r="W722" s="376"/>
      <c r="X722" s="376"/>
      <c r="Y722" s="376"/>
      <c r="Z722" s="376"/>
      <c r="AA722" s="376"/>
      <c r="AB722" s="376"/>
      <c r="AC722" s="376"/>
    </row>
    <row r="723" spans="1:29" s="23" customFormat="1" x14ac:dyDescent="0.3">
      <c r="A723" s="487"/>
      <c r="B723" s="488"/>
      <c r="C723" s="488"/>
      <c r="D723" s="488"/>
      <c r="E723" s="487"/>
      <c r="F723" s="489"/>
      <c r="G723" s="489"/>
      <c r="H723" s="489"/>
      <c r="I723" s="489"/>
      <c r="J723" s="489"/>
      <c r="K723" s="489"/>
      <c r="L723" s="489"/>
      <c r="M723" s="489"/>
      <c r="N723" s="489"/>
      <c r="O723" s="490"/>
      <c r="P723" s="376"/>
      <c r="Q723" s="376"/>
      <c r="R723" s="376"/>
      <c r="S723" s="376"/>
      <c r="T723" s="376"/>
      <c r="U723" s="376"/>
      <c r="V723" s="376"/>
      <c r="W723" s="376"/>
      <c r="X723" s="376"/>
      <c r="Y723" s="376"/>
      <c r="Z723" s="376"/>
      <c r="AA723" s="376"/>
      <c r="AB723" s="376"/>
      <c r="AC723" s="376"/>
    </row>
    <row r="724" spans="1:29" s="23" customFormat="1" x14ac:dyDescent="0.3">
      <c r="A724" s="487"/>
      <c r="B724" s="488"/>
      <c r="C724" s="488"/>
      <c r="D724" s="488"/>
      <c r="E724" s="487"/>
      <c r="F724" s="489"/>
      <c r="G724" s="489"/>
      <c r="H724" s="489"/>
      <c r="I724" s="489"/>
      <c r="J724" s="489"/>
      <c r="K724" s="489"/>
      <c r="L724" s="489"/>
      <c r="M724" s="489"/>
      <c r="N724" s="489"/>
      <c r="O724" s="490"/>
      <c r="P724" s="376"/>
      <c r="Q724" s="376"/>
      <c r="R724" s="376"/>
      <c r="S724" s="376"/>
      <c r="T724" s="376"/>
      <c r="U724" s="376"/>
      <c r="V724" s="376"/>
      <c r="W724" s="376"/>
      <c r="X724" s="376"/>
      <c r="Y724" s="376"/>
      <c r="Z724" s="376"/>
      <c r="AA724" s="376"/>
      <c r="AB724" s="376"/>
      <c r="AC724" s="376"/>
    </row>
    <row r="725" spans="1:29" s="23" customFormat="1" x14ac:dyDescent="0.3">
      <c r="A725" s="487"/>
      <c r="B725" s="488"/>
      <c r="C725" s="488"/>
      <c r="D725" s="488"/>
      <c r="E725" s="487"/>
      <c r="F725" s="489"/>
      <c r="G725" s="489"/>
      <c r="H725" s="489"/>
      <c r="I725" s="489"/>
      <c r="J725" s="489"/>
      <c r="K725" s="489"/>
      <c r="L725" s="489"/>
      <c r="M725" s="489"/>
      <c r="N725" s="489"/>
      <c r="O725" s="490"/>
      <c r="P725" s="376"/>
      <c r="Q725" s="376"/>
      <c r="R725" s="376"/>
      <c r="S725" s="376"/>
      <c r="T725" s="376"/>
      <c r="U725" s="376"/>
      <c r="V725" s="376"/>
      <c r="W725" s="376"/>
      <c r="X725" s="376"/>
      <c r="Y725" s="376"/>
      <c r="Z725" s="376"/>
      <c r="AA725" s="376"/>
      <c r="AB725" s="376"/>
      <c r="AC725" s="376"/>
    </row>
    <row r="726" spans="1:29" s="23" customFormat="1" x14ac:dyDescent="0.3">
      <c r="A726" s="487"/>
      <c r="B726" s="488"/>
      <c r="C726" s="488"/>
      <c r="D726" s="488"/>
      <c r="E726" s="487"/>
      <c r="F726" s="489"/>
      <c r="G726" s="489"/>
      <c r="H726" s="489"/>
      <c r="I726" s="489"/>
      <c r="J726" s="489"/>
      <c r="K726" s="489"/>
      <c r="L726" s="489"/>
      <c r="M726" s="489"/>
      <c r="N726" s="489"/>
      <c r="O726" s="490"/>
      <c r="P726" s="376"/>
      <c r="Q726" s="376"/>
      <c r="R726" s="376"/>
      <c r="S726" s="376"/>
      <c r="T726" s="376"/>
      <c r="U726" s="376"/>
      <c r="V726" s="376"/>
      <c r="W726" s="376"/>
      <c r="X726" s="376"/>
      <c r="Y726" s="376"/>
      <c r="Z726" s="376"/>
      <c r="AA726" s="376"/>
      <c r="AB726" s="376"/>
      <c r="AC726" s="376"/>
    </row>
    <row r="727" spans="1:29" s="23" customFormat="1" x14ac:dyDescent="0.3">
      <c r="A727" s="487"/>
      <c r="B727" s="488"/>
      <c r="C727" s="488"/>
      <c r="D727" s="488"/>
      <c r="E727" s="487"/>
      <c r="F727" s="489"/>
      <c r="G727" s="489"/>
      <c r="H727" s="489"/>
      <c r="I727" s="489"/>
      <c r="J727" s="489"/>
      <c r="K727" s="489"/>
      <c r="L727" s="489"/>
      <c r="M727" s="489"/>
      <c r="N727" s="489"/>
      <c r="O727" s="490"/>
      <c r="P727" s="376"/>
      <c r="Q727" s="376"/>
      <c r="R727" s="376"/>
      <c r="S727" s="376"/>
      <c r="T727" s="376"/>
      <c r="U727" s="376"/>
      <c r="V727" s="376"/>
      <c r="W727" s="376"/>
      <c r="X727" s="376"/>
      <c r="Y727" s="376"/>
      <c r="Z727" s="376"/>
      <c r="AA727" s="376"/>
      <c r="AB727" s="376"/>
      <c r="AC727" s="376"/>
    </row>
    <row r="728" spans="1:29" s="23" customFormat="1" x14ac:dyDescent="0.3">
      <c r="A728" s="487"/>
      <c r="B728" s="488"/>
      <c r="C728" s="488"/>
      <c r="D728" s="488"/>
      <c r="E728" s="487"/>
      <c r="F728" s="489"/>
      <c r="G728" s="489"/>
      <c r="H728" s="489"/>
      <c r="I728" s="489"/>
      <c r="J728" s="489"/>
      <c r="K728" s="489"/>
      <c r="L728" s="489"/>
      <c r="M728" s="489"/>
      <c r="N728" s="489"/>
      <c r="O728" s="490"/>
      <c r="P728" s="376"/>
      <c r="Q728" s="376"/>
      <c r="R728" s="376"/>
      <c r="S728" s="376"/>
      <c r="T728" s="376"/>
      <c r="U728" s="376"/>
      <c r="V728" s="376"/>
      <c r="W728" s="376"/>
      <c r="X728" s="376"/>
      <c r="Y728" s="376"/>
      <c r="Z728" s="376"/>
      <c r="AA728" s="376"/>
      <c r="AB728" s="376"/>
      <c r="AC728" s="376"/>
    </row>
    <row r="729" spans="1:29" s="23" customFormat="1" x14ac:dyDescent="0.3">
      <c r="A729" s="487"/>
      <c r="B729" s="488"/>
      <c r="C729" s="488"/>
      <c r="D729" s="488"/>
      <c r="E729" s="487"/>
      <c r="F729" s="489"/>
      <c r="G729" s="489"/>
      <c r="H729" s="489"/>
      <c r="I729" s="489"/>
      <c r="J729" s="489"/>
      <c r="K729" s="489"/>
      <c r="L729" s="489"/>
      <c r="M729" s="489"/>
      <c r="N729" s="489"/>
      <c r="O729" s="490"/>
      <c r="P729" s="376"/>
      <c r="Q729" s="376"/>
      <c r="R729" s="376"/>
      <c r="S729" s="376"/>
      <c r="T729" s="376"/>
      <c r="U729" s="376"/>
      <c r="V729" s="376"/>
      <c r="W729" s="376"/>
      <c r="X729" s="376"/>
      <c r="Y729" s="376"/>
      <c r="Z729" s="376"/>
      <c r="AA729" s="376"/>
      <c r="AB729" s="376"/>
      <c r="AC729" s="376"/>
    </row>
    <row r="730" spans="1:29" s="23" customFormat="1" x14ac:dyDescent="0.3">
      <c r="A730" s="487"/>
      <c r="B730" s="488"/>
      <c r="C730" s="488"/>
      <c r="D730" s="488"/>
      <c r="E730" s="487"/>
      <c r="F730" s="489"/>
      <c r="G730" s="489"/>
      <c r="H730" s="489"/>
      <c r="I730" s="489"/>
      <c r="J730" s="489"/>
      <c r="K730" s="489"/>
      <c r="L730" s="489"/>
      <c r="M730" s="489"/>
      <c r="N730" s="489"/>
      <c r="O730" s="490"/>
      <c r="P730" s="376"/>
      <c r="Q730" s="376"/>
      <c r="R730" s="376"/>
      <c r="S730" s="376"/>
      <c r="T730" s="376"/>
      <c r="U730" s="376"/>
      <c r="V730" s="376"/>
      <c r="W730" s="376"/>
      <c r="X730" s="376"/>
      <c r="Y730" s="376"/>
      <c r="Z730" s="376"/>
      <c r="AA730" s="376"/>
      <c r="AB730" s="376"/>
      <c r="AC730" s="376"/>
    </row>
    <row r="731" spans="1:29" s="23" customFormat="1" x14ac:dyDescent="0.3">
      <c r="A731" s="487"/>
      <c r="B731" s="488"/>
      <c r="C731" s="488"/>
      <c r="D731" s="488"/>
      <c r="E731" s="487"/>
      <c r="F731" s="489"/>
      <c r="G731" s="489"/>
      <c r="H731" s="489"/>
      <c r="I731" s="489"/>
      <c r="J731" s="489"/>
      <c r="K731" s="489"/>
      <c r="L731" s="489"/>
      <c r="M731" s="489"/>
      <c r="N731" s="489"/>
      <c r="O731" s="490"/>
      <c r="P731" s="376"/>
      <c r="Q731" s="376"/>
      <c r="R731" s="376"/>
      <c r="S731" s="376"/>
      <c r="T731" s="376"/>
      <c r="U731" s="376"/>
      <c r="V731" s="376"/>
      <c r="W731" s="376"/>
      <c r="X731" s="376"/>
      <c r="Y731" s="376"/>
      <c r="Z731" s="376"/>
      <c r="AA731" s="376"/>
      <c r="AB731" s="376"/>
      <c r="AC731" s="376"/>
    </row>
    <row r="732" spans="1:29" s="23" customFormat="1" x14ac:dyDescent="0.3">
      <c r="A732" s="487"/>
      <c r="B732" s="488"/>
      <c r="C732" s="488"/>
      <c r="D732" s="488"/>
      <c r="E732" s="487"/>
      <c r="F732" s="489"/>
      <c r="G732" s="489"/>
      <c r="H732" s="489"/>
      <c r="I732" s="489"/>
      <c r="J732" s="489"/>
      <c r="K732" s="489"/>
      <c r="L732" s="489"/>
      <c r="M732" s="489"/>
      <c r="N732" s="489"/>
      <c r="O732" s="490"/>
      <c r="P732" s="376"/>
      <c r="Q732" s="376"/>
      <c r="R732" s="376"/>
      <c r="S732" s="376"/>
      <c r="T732" s="376"/>
      <c r="U732" s="376"/>
      <c r="V732" s="376"/>
      <c r="W732" s="376"/>
      <c r="X732" s="376"/>
      <c r="Y732" s="376"/>
      <c r="Z732" s="376"/>
      <c r="AA732" s="376"/>
      <c r="AB732" s="376"/>
      <c r="AC732" s="376"/>
    </row>
    <row r="733" spans="1:29" s="23" customFormat="1" x14ac:dyDescent="0.3">
      <c r="A733" s="487"/>
      <c r="B733" s="488"/>
      <c r="C733" s="488"/>
      <c r="D733" s="488"/>
      <c r="E733" s="487"/>
      <c r="F733" s="489"/>
      <c r="G733" s="489"/>
      <c r="H733" s="489"/>
      <c r="I733" s="489"/>
      <c r="J733" s="489"/>
      <c r="K733" s="489"/>
      <c r="L733" s="489"/>
      <c r="M733" s="489"/>
      <c r="N733" s="489"/>
      <c r="O733" s="490"/>
      <c r="P733" s="376"/>
      <c r="Q733" s="376"/>
      <c r="R733" s="376"/>
      <c r="S733" s="376"/>
      <c r="T733" s="376"/>
      <c r="U733" s="376"/>
      <c r="V733" s="376"/>
      <c r="W733" s="376"/>
      <c r="X733" s="376"/>
      <c r="Y733" s="376"/>
      <c r="Z733" s="376"/>
      <c r="AA733" s="376"/>
      <c r="AB733" s="376"/>
      <c r="AC733" s="376"/>
    </row>
    <row r="734" spans="1:29" s="23" customFormat="1" x14ac:dyDescent="0.3">
      <c r="A734" s="487"/>
      <c r="B734" s="488"/>
      <c r="C734" s="488"/>
      <c r="D734" s="488"/>
      <c r="E734" s="487"/>
      <c r="F734" s="489"/>
      <c r="G734" s="489"/>
      <c r="H734" s="489"/>
      <c r="I734" s="489"/>
      <c r="J734" s="489"/>
      <c r="K734" s="489"/>
      <c r="L734" s="489"/>
      <c r="M734" s="489"/>
      <c r="N734" s="489"/>
      <c r="O734" s="490"/>
      <c r="P734" s="376"/>
      <c r="Q734" s="376"/>
      <c r="R734" s="376"/>
      <c r="S734" s="376"/>
      <c r="T734" s="376"/>
      <c r="U734" s="376"/>
      <c r="V734" s="376"/>
      <c r="W734" s="376"/>
      <c r="X734" s="376"/>
      <c r="Y734" s="376"/>
      <c r="Z734" s="376"/>
      <c r="AA734" s="376"/>
      <c r="AB734" s="376"/>
      <c r="AC734" s="376"/>
    </row>
    <row r="735" spans="1:29" s="23" customFormat="1" x14ac:dyDescent="0.3">
      <c r="A735" s="487"/>
      <c r="B735" s="488"/>
      <c r="C735" s="488"/>
      <c r="D735" s="488"/>
      <c r="E735" s="487"/>
      <c r="F735" s="489"/>
      <c r="G735" s="489"/>
      <c r="H735" s="489"/>
      <c r="I735" s="489"/>
      <c r="J735" s="489"/>
      <c r="K735" s="489"/>
      <c r="L735" s="489"/>
      <c r="M735" s="489"/>
      <c r="N735" s="489"/>
      <c r="O735" s="490"/>
      <c r="P735" s="376"/>
      <c r="Q735" s="376"/>
      <c r="R735" s="376"/>
      <c r="S735" s="376"/>
      <c r="T735" s="376"/>
      <c r="U735" s="376"/>
      <c r="V735" s="376"/>
      <c r="W735" s="376"/>
      <c r="X735" s="376"/>
      <c r="Y735" s="376"/>
      <c r="Z735" s="376"/>
      <c r="AA735" s="376"/>
      <c r="AB735" s="376"/>
      <c r="AC735" s="376"/>
    </row>
    <row r="736" spans="1:29" s="23" customFormat="1" x14ac:dyDescent="0.3">
      <c r="A736" s="487"/>
      <c r="B736" s="488"/>
      <c r="C736" s="488"/>
      <c r="D736" s="488"/>
      <c r="E736" s="487"/>
      <c r="F736" s="489"/>
      <c r="G736" s="489"/>
      <c r="H736" s="489"/>
      <c r="I736" s="489"/>
      <c r="J736" s="489"/>
      <c r="K736" s="489"/>
      <c r="L736" s="489"/>
      <c r="M736" s="489"/>
      <c r="N736" s="489"/>
      <c r="O736" s="490"/>
      <c r="P736" s="376"/>
      <c r="Q736" s="376"/>
      <c r="R736" s="376"/>
      <c r="S736" s="376"/>
      <c r="T736" s="376"/>
      <c r="U736" s="376"/>
      <c r="V736" s="376"/>
      <c r="W736" s="376"/>
      <c r="X736" s="376"/>
      <c r="Y736" s="376"/>
      <c r="Z736" s="376"/>
      <c r="AA736" s="376"/>
      <c r="AB736" s="376"/>
      <c r="AC736" s="376"/>
    </row>
    <row r="737" spans="1:29" s="23" customFormat="1" x14ac:dyDescent="0.3">
      <c r="A737" s="487"/>
      <c r="B737" s="488"/>
      <c r="C737" s="488"/>
      <c r="D737" s="488"/>
      <c r="E737" s="487"/>
      <c r="F737" s="489"/>
      <c r="G737" s="489"/>
      <c r="H737" s="489"/>
      <c r="I737" s="489"/>
      <c r="J737" s="489"/>
      <c r="K737" s="489"/>
      <c r="L737" s="489"/>
      <c r="M737" s="489"/>
      <c r="N737" s="489"/>
      <c r="O737" s="490"/>
      <c r="P737" s="376"/>
      <c r="Q737" s="376"/>
      <c r="R737" s="376"/>
      <c r="S737" s="376"/>
      <c r="T737" s="376"/>
      <c r="U737" s="376"/>
      <c r="V737" s="376"/>
      <c r="W737" s="376"/>
      <c r="X737" s="376"/>
      <c r="Y737" s="376"/>
      <c r="Z737" s="376"/>
      <c r="AA737" s="376"/>
      <c r="AB737" s="376"/>
      <c r="AC737" s="376"/>
    </row>
    <row r="738" spans="1:29" s="23" customFormat="1" x14ac:dyDescent="0.3">
      <c r="A738" s="487"/>
      <c r="B738" s="488"/>
      <c r="C738" s="488"/>
      <c r="D738" s="488"/>
      <c r="E738" s="487"/>
      <c r="F738" s="489"/>
      <c r="G738" s="489"/>
      <c r="H738" s="489"/>
      <c r="I738" s="489"/>
      <c r="J738" s="489"/>
      <c r="K738" s="489"/>
      <c r="L738" s="489"/>
      <c r="M738" s="489"/>
      <c r="N738" s="489"/>
      <c r="O738" s="490"/>
      <c r="P738" s="376"/>
      <c r="Q738" s="376"/>
      <c r="R738" s="376"/>
      <c r="S738" s="376"/>
      <c r="T738" s="376"/>
      <c r="U738" s="376"/>
      <c r="V738" s="376"/>
      <c r="W738" s="376"/>
      <c r="X738" s="376"/>
      <c r="Y738" s="376"/>
      <c r="Z738" s="376"/>
      <c r="AA738" s="376"/>
      <c r="AB738" s="376"/>
      <c r="AC738" s="376"/>
    </row>
    <row r="739" spans="1:29" s="23" customFormat="1" x14ac:dyDescent="0.3">
      <c r="A739" s="487"/>
      <c r="B739" s="488"/>
      <c r="C739" s="488"/>
      <c r="D739" s="488"/>
      <c r="E739" s="487"/>
      <c r="F739" s="489"/>
      <c r="G739" s="489"/>
      <c r="H739" s="489"/>
      <c r="I739" s="489"/>
      <c r="J739" s="489"/>
      <c r="K739" s="489"/>
      <c r="L739" s="489"/>
      <c r="M739" s="489"/>
      <c r="N739" s="489"/>
      <c r="O739" s="490"/>
      <c r="P739" s="376"/>
      <c r="Q739" s="376"/>
      <c r="R739" s="376"/>
      <c r="S739" s="376"/>
      <c r="T739" s="376"/>
      <c r="U739" s="376"/>
      <c r="V739" s="376"/>
      <c r="W739" s="376"/>
      <c r="X739" s="376"/>
      <c r="Y739" s="376"/>
      <c r="Z739" s="376"/>
      <c r="AA739" s="376"/>
      <c r="AB739" s="376"/>
      <c r="AC739" s="376"/>
    </row>
    <row r="740" spans="1:29" s="23" customFormat="1" x14ac:dyDescent="0.3">
      <c r="A740" s="487"/>
      <c r="B740" s="488"/>
      <c r="C740" s="488"/>
      <c r="D740" s="488"/>
      <c r="E740" s="487"/>
      <c r="F740" s="489"/>
      <c r="G740" s="489"/>
      <c r="H740" s="489"/>
      <c r="I740" s="489"/>
      <c r="J740" s="489"/>
      <c r="K740" s="489"/>
      <c r="L740" s="489"/>
      <c r="M740" s="489"/>
      <c r="N740" s="489"/>
      <c r="O740" s="490"/>
      <c r="P740" s="376"/>
      <c r="Q740" s="376"/>
      <c r="R740" s="376"/>
      <c r="S740" s="376"/>
      <c r="T740" s="376"/>
      <c r="U740" s="376"/>
      <c r="V740" s="376"/>
      <c r="W740" s="376"/>
      <c r="X740" s="376"/>
      <c r="Y740" s="376"/>
      <c r="Z740" s="376"/>
      <c r="AA740" s="376"/>
      <c r="AB740" s="376"/>
      <c r="AC740" s="376"/>
    </row>
    <row r="741" spans="1:29" s="23" customFormat="1" x14ac:dyDescent="0.3">
      <c r="A741" s="487"/>
      <c r="B741" s="488"/>
      <c r="C741" s="488"/>
      <c r="D741" s="488"/>
      <c r="E741" s="487"/>
      <c r="F741" s="489"/>
      <c r="G741" s="489"/>
      <c r="H741" s="489"/>
      <c r="I741" s="489"/>
      <c r="J741" s="489"/>
      <c r="K741" s="489"/>
      <c r="L741" s="489"/>
      <c r="M741" s="489"/>
      <c r="N741" s="489"/>
      <c r="O741" s="490"/>
      <c r="P741" s="376"/>
      <c r="Q741" s="376"/>
      <c r="R741" s="376"/>
      <c r="S741" s="376"/>
      <c r="T741" s="376"/>
      <c r="U741" s="376"/>
      <c r="V741" s="376"/>
      <c r="W741" s="376"/>
      <c r="X741" s="376"/>
      <c r="Y741" s="376"/>
      <c r="Z741" s="376"/>
      <c r="AA741" s="376"/>
      <c r="AB741" s="376"/>
      <c r="AC741" s="376"/>
    </row>
    <row r="742" spans="1:29" s="23" customFormat="1" x14ac:dyDescent="0.3">
      <c r="A742" s="487"/>
      <c r="B742" s="488"/>
      <c r="C742" s="488"/>
      <c r="D742" s="488"/>
      <c r="E742" s="487"/>
      <c r="F742" s="489"/>
      <c r="G742" s="489"/>
      <c r="H742" s="489"/>
      <c r="I742" s="489"/>
      <c r="J742" s="489"/>
      <c r="K742" s="489"/>
      <c r="L742" s="489"/>
      <c r="M742" s="489"/>
      <c r="N742" s="489"/>
      <c r="O742" s="490"/>
      <c r="P742" s="376"/>
      <c r="Q742" s="376"/>
      <c r="R742" s="376"/>
      <c r="S742" s="376"/>
      <c r="T742" s="376"/>
      <c r="U742" s="376"/>
      <c r="V742" s="376"/>
      <c r="W742" s="376"/>
      <c r="X742" s="376"/>
      <c r="Y742" s="376"/>
      <c r="Z742" s="376"/>
      <c r="AA742" s="376"/>
      <c r="AB742" s="376"/>
      <c r="AC742" s="376"/>
    </row>
    <row r="743" spans="1:29" s="23" customFormat="1" x14ac:dyDescent="0.3">
      <c r="A743" s="487"/>
      <c r="B743" s="488"/>
      <c r="C743" s="488"/>
      <c r="D743" s="488"/>
      <c r="E743" s="487"/>
      <c r="F743" s="489"/>
      <c r="G743" s="489"/>
      <c r="H743" s="489"/>
      <c r="I743" s="489"/>
      <c r="J743" s="489"/>
      <c r="K743" s="489"/>
      <c r="L743" s="489"/>
      <c r="M743" s="489"/>
      <c r="N743" s="489"/>
      <c r="O743" s="490"/>
      <c r="P743" s="376"/>
      <c r="Q743" s="376"/>
      <c r="R743" s="376"/>
      <c r="S743" s="376"/>
      <c r="T743" s="376"/>
      <c r="U743" s="376"/>
      <c r="V743" s="376"/>
      <c r="W743" s="376"/>
      <c r="X743" s="376"/>
      <c r="Y743" s="376"/>
      <c r="Z743" s="376"/>
      <c r="AA743" s="376"/>
      <c r="AB743" s="376"/>
      <c r="AC743" s="376"/>
    </row>
    <row r="744" spans="1:29" s="23" customFormat="1" x14ac:dyDescent="0.3">
      <c r="A744" s="487"/>
      <c r="B744" s="488"/>
      <c r="C744" s="488"/>
      <c r="D744" s="488"/>
      <c r="E744" s="487"/>
      <c r="F744" s="489"/>
      <c r="G744" s="489"/>
      <c r="H744" s="489"/>
      <c r="I744" s="489"/>
      <c r="J744" s="489"/>
      <c r="K744" s="489"/>
      <c r="L744" s="489"/>
      <c r="M744" s="489"/>
      <c r="N744" s="489"/>
      <c r="O744" s="490"/>
      <c r="P744" s="376"/>
      <c r="Q744" s="376"/>
      <c r="R744" s="376"/>
      <c r="S744" s="376"/>
      <c r="T744" s="376"/>
      <c r="U744" s="376"/>
      <c r="V744" s="376"/>
      <c r="W744" s="376"/>
      <c r="X744" s="376"/>
      <c r="Y744" s="376"/>
      <c r="Z744" s="376"/>
      <c r="AA744" s="376"/>
      <c r="AB744" s="376"/>
      <c r="AC744" s="376"/>
    </row>
    <row r="745" spans="1:29" s="23" customFormat="1" x14ac:dyDescent="0.3">
      <c r="A745" s="487"/>
      <c r="B745" s="488"/>
      <c r="C745" s="488"/>
      <c r="D745" s="488"/>
      <c r="E745" s="487"/>
      <c r="F745" s="489"/>
      <c r="G745" s="489"/>
      <c r="H745" s="489"/>
      <c r="I745" s="489"/>
      <c r="J745" s="489"/>
      <c r="K745" s="489"/>
      <c r="L745" s="489"/>
      <c r="M745" s="489"/>
      <c r="N745" s="489"/>
      <c r="O745" s="490"/>
      <c r="P745" s="376"/>
      <c r="Q745" s="376"/>
      <c r="R745" s="376"/>
      <c r="S745" s="376"/>
      <c r="T745" s="376"/>
      <c r="U745" s="376"/>
      <c r="V745" s="376"/>
      <c r="W745" s="376"/>
      <c r="X745" s="376"/>
      <c r="Y745" s="376"/>
      <c r="Z745" s="376"/>
      <c r="AA745" s="376"/>
      <c r="AB745" s="376"/>
      <c r="AC745" s="376"/>
    </row>
    <row r="746" spans="1:29" s="23" customFormat="1" x14ac:dyDescent="0.3">
      <c r="A746" s="487"/>
      <c r="B746" s="488"/>
      <c r="C746" s="488"/>
      <c r="D746" s="488"/>
      <c r="E746" s="487"/>
      <c r="F746" s="489"/>
      <c r="G746" s="489"/>
      <c r="H746" s="489"/>
      <c r="I746" s="489"/>
      <c r="J746" s="489"/>
      <c r="K746" s="489"/>
      <c r="L746" s="489"/>
      <c r="M746" s="489"/>
      <c r="N746" s="489"/>
      <c r="O746" s="490"/>
      <c r="P746" s="376"/>
      <c r="Q746" s="376"/>
      <c r="R746" s="376"/>
      <c r="S746" s="376"/>
      <c r="T746" s="376"/>
      <c r="U746" s="376"/>
      <c r="V746" s="376"/>
      <c r="W746" s="376"/>
      <c r="X746" s="376"/>
      <c r="Y746" s="376"/>
      <c r="Z746" s="376"/>
      <c r="AA746" s="376"/>
      <c r="AB746" s="376"/>
      <c r="AC746" s="376"/>
    </row>
    <row r="747" spans="1:29" s="23" customFormat="1" x14ac:dyDescent="0.3">
      <c r="A747" s="487"/>
      <c r="B747" s="488"/>
      <c r="C747" s="488"/>
      <c r="D747" s="488"/>
      <c r="E747" s="487"/>
      <c r="F747" s="489"/>
      <c r="G747" s="489"/>
      <c r="H747" s="489"/>
      <c r="I747" s="489"/>
      <c r="J747" s="489"/>
      <c r="K747" s="489"/>
      <c r="L747" s="489"/>
      <c r="M747" s="489"/>
      <c r="N747" s="489"/>
      <c r="O747" s="490"/>
      <c r="P747" s="376"/>
      <c r="Q747" s="376"/>
      <c r="R747" s="376"/>
      <c r="S747" s="376"/>
      <c r="T747" s="376"/>
      <c r="U747" s="376"/>
      <c r="V747" s="376"/>
      <c r="W747" s="376"/>
      <c r="X747" s="376"/>
      <c r="Y747" s="376"/>
      <c r="Z747" s="376"/>
      <c r="AA747" s="376"/>
      <c r="AB747" s="376"/>
      <c r="AC747" s="376"/>
    </row>
    <row r="748" spans="1:29" s="23" customFormat="1" x14ac:dyDescent="0.3">
      <c r="A748" s="487"/>
      <c r="B748" s="488"/>
      <c r="C748" s="488"/>
      <c r="D748" s="488"/>
      <c r="E748" s="487"/>
      <c r="F748" s="489"/>
      <c r="G748" s="489"/>
      <c r="H748" s="489"/>
      <c r="I748" s="489"/>
      <c r="J748" s="489"/>
      <c r="K748" s="489"/>
      <c r="L748" s="489"/>
      <c r="M748" s="489"/>
      <c r="N748" s="489"/>
      <c r="O748" s="490"/>
      <c r="P748" s="376"/>
      <c r="Q748" s="376"/>
      <c r="R748" s="376"/>
      <c r="S748" s="376"/>
      <c r="T748" s="376"/>
      <c r="U748" s="376"/>
      <c r="V748" s="376"/>
      <c r="W748" s="376"/>
      <c r="X748" s="376"/>
      <c r="Y748" s="376"/>
      <c r="Z748" s="376"/>
      <c r="AA748" s="376"/>
      <c r="AB748" s="376"/>
      <c r="AC748" s="376"/>
    </row>
    <row r="749" spans="1:29" s="23" customFormat="1" x14ac:dyDescent="0.3">
      <c r="A749" s="487"/>
      <c r="B749" s="488"/>
      <c r="C749" s="488"/>
      <c r="D749" s="488"/>
      <c r="E749" s="487"/>
      <c r="F749" s="489"/>
      <c r="G749" s="489"/>
      <c r="H749" s="489"/>
      <c r="I749" s="489"/>
      <c r="J749" s="489"/>
      <c r="K749" s="489"/>
      <c r="L749" s="489"/>
      <c r="M749" s="489"/>
      <c r="N749" s="489"/>
      <c r="O749" s="490"/>
      <c r="P749" s="376"/>
      <c r="Q749" s="376"/>
      <c r="R749" s="376"/>
      <c r="S749" s="376"/>
      <c r="T749" s="376"/>
      <c r="U749" s="376"/>
      <c r="V749" s="376"/>
      <c r="W749" s="376"/>
      <c r="X749" s="376"/>
      <c r="Y749" s="376"/>
      <c r="Z749" s="376"/>
      <c r="AA749" s="376"/>
      <c r="AB749" s="376"/>
      <c r="AC749" s="376"/>
    </row>
    <row r="750" spans="1:29" s="23" customFormat="1" x14ac:dyDescent="0.3">
      <c r="A750" s="487"/>
      <c r="B750" s="488"/>
      <c r="C750" s="488"/>
      <c r="D750" s="488"/>
      <c r="E750" s="487"/>
      <c r="F750" s="489"/>
      <c r="G750" s="489"/>
      <c r="H750" s="489"/>
      <c r="I750" s="489"/>
      <c r="J750" s="489"/>
      <c r="K750" s="489"/>
      <c r="L750" s="489"/>
      <c r="M750" s="489"/>
      <c r="N750" s="489"/>
      <c r="O750" s="490"/>
      <c r="P750" s="376"/>
      <c r="Q750" s="376"/>
      <c r="R750" s="376"/>
      <c r="S750" s="376"/>
      <c r="T750" s="376"/>
      <c r="U750" s="376"/>
      <c r="V750" s="376"/>
      <c r="W750" s="376"/>
      <c r="X750" s="376"/>
      <c r="Y750" s="376"/>
      <c r="Z750" s="376"/>
      <c r="AA750" s="376"/>
      <c r="AB750" s="376"/>
      <c r="AC750" s="376"/>
    </row>
    <row r="751" spans="1:29" s="23" customFormat="1" x14ac:dyDescent="0.3">
      <c r="A751" s="487"/>
      <c r="B751" s="488"/>
      <c r="C751" s="488"/>
      <c r="D751" s="488"/>
      <c r="E751" s="487"/>
      <c r="F751" s="489"/>
      <c r="G751" s="489"/>
      <c r="H751" s="489"/>
      <c r="I751" s="489"/>
      <c r="J751" s="489"/>
      <c r="K751" s="489"/>
      <c r="L751" s="489"/>
      <c r="M751" s="489"/>
      <c r="N751" s="489"/>
      <c r="O751" s="490"/>
      <c r="P751" s="376"/>
      <c r="Q751" s="376"/>
      <c r="R751" s="376"/>
      <c r="S751" s="376"/>
      <c r="T751" s="376"/>
      <c r="U751" s="376"/>
      <c r="V751" s="376"/>
      <c r="W751" s="376"/>
      <c r="X751" s="376"/>
      <c r="Y751" s="376"/>
      <c r="Z751" s="376"/>
      <c r="AA751" s="376"/>
      <c r="AB751" s="376"/>
      <c r="AC751" s="376"/>
    </row>
    <row r="752" spans="1:29" s="23" customFormat="1" x14ac:dyDescent="0.3">
      <c r="A752" s="487"/>
      <c r="B752" s="488"/>
      <c r="C752" s="488"/>
      <c r="D752" s="488"/>
      <c r="E752" s="487"/>
      <c r="F752" s="489"/>
      <c r="G752" s="489"/>
      <c r="H752" s="489"/>
      <c r="I752" s="489"/>
      <c r="J752" s="489"/>
      <c r="K752" s="489"/>
      <c r="L752" s="489"/>
      <c r="M752" s="489"/>
      <c r="N752" s="489"/>
      <c r="O752" s="490"/>
      <c r="P752" s="376"/>
      <c r="Q752" s="376"/>
      <c r="R752" s="376"/>
      <c r="S752" s="376"/>
      <c r="T752" s="376"/>
      <c r="U752" s="376"/>
      <c r="V752" s="376"/>
      <c r="W752" s="376"/>
      <c r="X752" s="376"/>
      <c r="Y752" s="376"/>
      <c r="Z752" s="376"/>
      <c r="AA752" s="376"/>
      <c r="AB752" s="376"/>
      <c r="AC752" s="376"/>
    </row>
    <row r="753" spans="1:29" s="23" customFormat="1" x14ac:dyDescent="0.3">
      <c r="A753" s="487"/>
      <c r="B753" s="488"/>
      <c r="C753" s="488"/>
      <c r="D753" s="488"/>
      <c r="E753" s="487"/>
      <c r="F753" s="489"/>
      <c r="G753" s="489"/>
      <c r="H753" s="489"/>
      <c r="I753" s="489"/>
      <c r="J753" s="489"/>
      <c r="K753" s="489"/>
      <c r="L753" s="489"/>
      <c r="M753" s="489"/>
      <c r="N753" s="489"/>
      <c r="O753" s="490"/>
      <c r="P753" s="376"/>
      <c r="Q753" s="376"/>
      <c r="R753" s="376"/>
      <c r="S753" s="376"/>
      <c r="T753" s="376"/>
      <c r="U753" s="376"/>
      <c r="V753" s="376"/>
      <c r="W753" s="376"/>
      <c r="X753" s="376"/>
      <c r="Y753" s="376"/>
      <c r="Z753" s="376"/>
      <c r="AA753" s="376"/>
      <c r="AB753" s="376"/>
      <c r="AC753" s="376"/>
    </row>
    <row r="754" spans="1:29" s="23" customFormat="1" x14ac:dyDescent="0.3">
      <c r="A754" s="487"/>
      <c r="B754" s="488"/>
      <c r="C754" s="488"/>
      <c r="D754" s="488"/>
      <c r="E754" s="487"/>
      <c r="F754" s="489"/>
      <c r="G754" s="489"/>
      <c r="H754" s="489"/>
      <c r="I754" s="489"/>
      <c r="J754" s="489"/>
      <c r="K754" s="489"/>
      <c r="L754" s="489"/>
      <c r="M754" s="489"/>
      <c r="N754" s="489"/>
      <c r="O754" s="490"/>
      <c r="P754" s="376"/>
      <c r="Q754" s="376"/>
      <c r="R754" s="376"/>
      <c r="S754" s="376"/>
      <c r="T754" s="376"/>
      <c r="U754" s="376"/>
      <c r="V754" s="376"/>
      <c r="W754" s="376"/>
      <c r="X754" s="376"/>
      <c r="Y754" s="376"/>
      <c r="Z754" s="376"/>
      <c r="AA754" s="376"/>
      <c r="AB754" s="376"/>
      <c r="AC754" s="376"/>
    </row>
    <row r="755" spans="1:29" s="23" customFormat="1" x14ac:dyDescent="0.3">
      <c r="A755" s="487"/>
      <c r="B755" s="488"/>
      <c r="C755" s="488"/>
      <c r="D755" s="488"/>
      <c r="E755" s="487"/>
      <c r="F755" s="489"/>
      <c r="G755" s="489"/>
      <c r="H755" s="489"/>
      <c r="I755" s="489"/>
      <c r="J755" s="489"/>
      <c r="K755" s="489"/>
      <c r="L755" s="489"/>
      <c r="M755" s="489"/>
      <c r="N755" s="489"/>
      <c r="O755" s="490"/>
      <c r="P755" s="376"/>
      <c r="Q755" s="376"/>
      <c r="R755" s="376"/>
      <c r="S755" s="376"/>
      <c r="T755" s="376"/>
      <c r="U755" s="376"/>
      <c r="V755" s="376"/>
      <c r="W755" s="376"/>
      <c r="X755" s="376"/>
      <c r="Y755" s="376"/>
      <c r="Z755" s="376"/>
      <c r="AA755" s="376"/>
      <c r="AB755" s="376"/>
      <c r="AC755" s="376"/>
    </row>
    <row r="756" spans="1:29" s="23" customFormat="1" x14ac:dyDescent="0.3">
      <c r="A756" s="487"/>
      <c r="B756" s="488"/>
      <c r="C756" s="488"/>
      <c r="D756" s="488"/>
      <c r="E756" s="487"/>
      <c r="F756" s="489"/>
      <c r="G756" s="489"/>
      <c r="H756" s="489"/>
      <c r="I756" s="489"/>
      <c r="J756" s="489"/>
      <c r="K756" s="489"/>
      <c r="L756" s="489"/>
      <c r="M756" s="489"/>
      <c r="N756" s="489"/>
      <c r="O756" s="490"/>
      <c r="P756" s="376"/>
      <c r="Q756" s="376"/>
      <c r="R756" s="376"/>
      <c r="S756" s="376"/>
      <c r="T756" s="376"/>
      <c r="U756" s="376"/>
      <c r="V756" s="376"/>
      <c r="W756" s="376"/>
      <c r="X756" s="376"/>
      <c r="Y756" s="376"/>
      <c r="Z756" s="376"/>
      <c r="AA756" s="376"/>
      <c r="AB756" s="376"/>
      <c r="AC756" s="376"/>
    </row>
    <row r="757" spans="1:29" s="23" customFormat="1" x14ac:dyDescent="0.3">
      <c r="A757" s="487"/>
      <c r="B757" s="488"/>
      <c r="C757" s="488"/>
      <c r="D757" s="488"/>
      <c r="E757" s="487"/>
      <c r="F757" s="489"/>
      <c r="G757" s="489"/>
      <c r="H757" s="489"/>
      <c r="I757" s="489"/>
      <c r="J757" s="489"/>
      <c r="K757" s="489"/>
      <c r="L757" s="489"/>
      <c r="M757" s="489"/>
      <c r="N757" s="489"/>
      <c r="O757" s="490"/>
      <c r="P757" s="376"/>
      <c r="Q757" s="376"/>
      <c r="R757" s="376"/>
      <c r="S757" s="376"/>
      <c r="T757" s="376"/>
      <c r="U757" s="376"/>
      <c r="V757" s="376"/>
      <c r="W757" s="376"/>
      <c r="X757" s="376"/>
      <c r="Y757" s="376"/>
      <c r="Z757" s="376"/>
      <c r="AA757" s="376"/>
      <c r="AB757" s="376"/>
      <c r="AC757" s="376"/>
    </row>
    <row r="758" spans="1:29" s="23" customFormat="1" x14ac:dyDescent="0.3">
      <c r="A758" s="487"/>
      <c r="B758" s="488"/>
      <c r="C758" s="488"/>
      <c r="D758" s="488"/>
      <c r="E758" s="487"/>
      <c r="F758" s="489"/>
      <c r="G758" s="489"/>
      <c r="H758" s="489"/>
      <c r="I758" s="489"/>
      <c r="J758" s="489"/>
      <c r="K758" s="489"/>
      <c r="L758" s="489"/>
      <c r="M758" s="489"/>
      <c r="N758" s="489"/>
      <c r="O758" s="490"/>
      <c r="P758" s="376"/>
      <c r="Q758" s="376"/>
      <c r="R758" s="376"/>
      <c r="S758" s="376"/>
      <c r="T758" s="376"/>
      <c r="U758" s="376"/>
      <c r="V758" s="376"/>
      <c r="W758" s="376"/>
      <c r="X758" s="376"/>
      <c r="Y758" s="376"/>
      <c r="Z758" s="376"/>
      <c r="AA758" s="376"/>
      <c r="AB758" s="376"/>
      <c r="AC758" s="376"/>
    </row>
    <row r="759" spans="1:29" s="23" customFormat="1" x14ac:dyDescent="0.3">
      <c r="A759" s="487"/>
      <c r="B759" s="488"/>
      <c r="C759" s="488"/>
      <c r="D759" s="488"/>
      <c r="E759" s="487"/>
      <c r="F759" s="489"/>
      <c r="G759" s="489"/>
      <c r="H759" s="489"/>
      <c r="I759" s="489"/>
      <c r="J759" s="489"/>
      <c r="K759" s="489"/>
      <c r="L759" s="489"/>
      <c r="M759" s="489"/>
      <c r="N759" s="489"/>
      <c r="O759" s="490"/>
      <c r="P759" s="376"/>
      <c r="Q759" s="376"/>
      <c r="R759" s="376"/>
      <c r="S759" s="376"/>
      <c r="T759" s="376"/>
      <c r="U759" s="376"/>
      <c r="V759" s="376"/>
      <c r="W759" s="376"/>
      <c r="X759" s="376"/>
      <c r="Y759" s="376"/>
      <c r="Z759" s="376"/>
      <c r="AA759" s="376"/>
      <c r="AB759" s="376"/>
      <c r="AC759" s="376"/>
    </row>
    <row r="760" spans="1:29" s="23" customFormat="1" x14ac:dyDescent="0.3">
      <c r="A760" s="487"/>
      <c r="B760" s="488"/>
      <c r="C760" s="488"/>
      <c r="D760" s="488"/>
      <c r="E760" s="487"/>
      <c r="F760" s="489"/>
      <c r="G760" s="489"/>
      <c r="H760" s="489"/>
      <c r="I760" s="489"/>
      <c r="J760" s="489"/>
      <c r="K760" s="489"/>
      <c r="L760" s="489"/>
      <c r="M760" s="489"/>
      <c r="N760" s="489"/>
      <c r="O760" s="490"/>
      <c r="P760" s="376"/>
      <c r="Q760" s="376"/>
      <c r="R760" s="376"/>
      <c r="S760" s="376"/>
      <c r="T760" s="376"/>
      <c r="U760" s="376"/>
      <c r="V760" s="376"/>
      <c r="W760" s="376"/>
      <c r="X760" s="376"/>
      <c r="Y760" s="376"/>
      <c r="Z760" s="376"/>
      <c r="AA760" s="376"/>
      <c r="AB760" s="376"/>
      <c r="AC760" s="376"/>
    </row>
    <row r="761" spans="1:29" s="23" customFormat="1" x14ac:dyDescent="0.3">
      <c r="A761" s="487"/>
      <c r="B761" s="488"/>
      <c r="C761" s="488"/>
      <c r="D761" s="488"/>
      <c r="E761" s="487"/>
      <c r="F761" s="489"/>
      <c r="G761" s="489"/>
      <c r="H761" s="489"/>
      <c r="I761" s="489"/>
      <c r="J761" s="489"/>
      <c r="K761" s="489"/>
      <c r="L761" s="489"/>
      <c r="M761" s="489"/>
      <c r="N761" s="489"/>
      <c r="O761" s="490"/>
      <c r="P761" s="376"/>
      <c r="Q761" s="376"/>
      <c r="R761" s="376"/>
      <c r="S761" s="376"/>
      <c r="T761" s="376"/>
      <c r="U761" s="376"/>
      <c r="V761" s="376"/>
      <c r="W761" s="376"/>
      <c r="X761" s="376"/>
      <c r="Y761" s="376"/>
      <c r="Z761" s="376"/>
      <c r="AA761" s="376"/>
      <c r="AB761" s="376"/>
      <c r="AC761" s="376"/>
    </row>
    <row r="762" spans="1:29" s="23" customFormat="1" x14ac:dyDescent="0.3">
      <c r="A762" s="487"/>
      <c r="B762" s="488"/>
      <c r="C762" s="488"/>
      <c r="D762" s="488"/>
      <c r="E762" s="487"/>
      <c r="F762" s="489"/>
      <c r="G762" s="489"/>
      <c r="H762" s="489"/>
      <c r="I762" s="489"/>
      <c r="J762" s="489"/>
      <c r="K762" s="489"/>
      <c r="L762" s="489"/>
      <c r="M762" s="489"/>
      <c r="N762" s="489"/>
      <c r="O762" s="490"/>
      <c r="P762" s="376"/>
      <c r="Q762" s="376"/>
      <c r="R762" s="376"/>
      <c r="S762" s="376"/>
      <c r="T762" s="376"/>
      <c r="U762" s="376"/>
      <c r="V762" s="376"/>
      <c r="W762" s="376"/>
      <c r="X762" s="376"/>
      <c r="Y762" s="376"/>
      <c r="Z762" s="376"/>
      <c r="AA762" s="376"/>
      <c r="AB762" s="376"/>
      <c r="AC762" s="376"/>
    </row>
    <row r="763" spans="1:29" s="23" customFormat="1" x14ac:dyDescent="0.3">
      <c r="A763" s="487"/>
      <c r="B763" s="488"/>
      <c r="C763" s="488"/>
      <c r="D763" s="488"/>
      <c r="E763" s="487"/>
      <c r="F763" s="489"/>
      <c r="G763" s="489"/>
      <c r="H763" s="489"/>
      <c r="I763" s="489"/>
      <c r="J763" s="489"/>
      <c r="K763" s="489"/>
      <c r="L763" s="489"/>
      <c r="M763" s="489"/>
      <c r="N763" s="489"/>
      <c r="O763" s="490"/>
      <c r="P763" s="376"/>
      <c r="Q763" s="376"/>
      <c r="R763" s="376"/>
      <c r="S763" s="376"/>
      <c r="T763" s="376"/>
      <c r="U763" s="376"/>
      <c r="V763" s="376"/>
      <c r="W763" s="376"/>
      <c r="X763" s="376"/>
      <c r="Y763" s="376"/>
      <c r="Z763" s="376"/>
      <c r="AA763" s="376"/>
      <c r="AB763" s="376"/>
      <c r="AC763" s="376"/>
    </row>
    <row r="764" spans="1:29" s="23" customFormat="1" x14ac:dyDescent="0.3">
      <c r="A764" s="487"/>
      <c r="B764" s="488"/>
      <c r="C764" s="488"/>
      <c r="D764" s="488"/>
      <c r="E764" s="487"/>
      <c r="F764" s="489"/>
      <c r="G764" s="489"/>
      <c r="H764" s="489"/>
      <c r="I764" s="489"/>
      <c r="J764" s="489"/>
      <c r="K764" s="489"/>
      <c r="L764" s="489"/>
      <c r="M764" s="489"/>
      <c r="N764" s="489"/>
      <c r="O764" s="490"/>
      <c r="P764" s="376"/>
      <c r="Q764" s="376"/>
      <c r="R764" s="376"/>
      <c r="S764" s="376"/>
      <c r="T764" s="376"/>
      <c r="U764" s="376"/>
      <c r="V764" s="376"/>
      <c r="W764" s="376"/>
      <c r="X764" s="376"/>
      <c r="Y764" s="376"/>
      <c r="Z764" s="376"/>
      <c r="AA764" s="376"/>
      <c r="AB764" s="376"/>
      <c r="AC764" s="376"/>
    </row>
    <row r="765" spans="1:29" s="23" customFormat="1" x14ac:dyDescent="0.3">
      <c r="A765" s="487"/>
      <c r="B765" s="488"/>
      <c r="C765" s="488"/>
      <c r="D765" s="488"/>
      <c r="E765" s="487"/>
      <c r="F765" s="489"/>
      <c r="G765" s="489"/>
      <c r="H765" s="489"/>
      <c r="I765" s="489"/>
      <c r="J765" s="489"/>
      <c r="K765" s="489"/>
      <c r="L765" s="489"/>
      <c r="M765" s="489"/>
      <c r="N765" s="489"/>
      <c r="O765" s="490"/>
      <c r="P765" s="376"/>
      <c r="Q765" s="376"/>
      <c r="R765" s="376"/>
      <c r="S765" s="376"/>
      <c r="T765" s="376"/>
      <c r="U765" s="376"/>
      <c r="V765" s="376"/>
      <c r="W765" s="376"/>
      <c r="X765" s="376"/>
      <c r="Y765" s="376"/>
      <c r="Z765" s="376"/>
      <c r="AA765" s="376"/>
      <c r="AB765" s="376"/>
      <c r="AC765" s="376"/>
    </row>
    <row r="766" spans="1:29" s="23" customFormat="1" x14ac:dyDescent="0.3">
      <c r="A766" s="487"/>
      <c r="B766" s="488"/>
      <c r="C766" s="488"/>
      <c r="D766" s="488"/>
      <c r="E766" s="487"/>
      <c r="F766" s="489"/>
      <c r="G766" s="489"/>
      <c r="H766" s="489"/>
      <c r="I766" s="489"/>
      <c r="J766" s="489"/>
      <c r="K766" s="489"/>
      <c r="L766" s="489"/>
      <c r="M766" s="489"/>
      <c r="N766" s="489"/>
      <c r="O766" s="490"/>
      <c r="P766" s="376"/>
      <c r="Q766" s="376"/>
      <c r="R766" s="376"/>
      <c r="S766" s="376"/>
      <c r="T766" s="376"/>
      <c r="U766" s="376"/>
      <c r="V766" s="376"/>
      <c r="W766" s="376"/>
      <c r="X766" s="376"/>
      <c r="Y766" s="376"/>
      <c r="Z766" s="376"/>
      <c r="AA766" s="376"/>
      <c r="AB766" s="376"/>
      <c r="AC766" s="376"/>
    </row>
    <row r="767" spans="1:29" s="23" customFormat="1" x14ac:dyDescent="0.3">
      <c r="A767" s="487"/>
      <c r="B767" s="488"/>
      <c r="C767" s="488"/>
      <c r="D767" s="488"/>
      <c r="E767" s="487"/>
      <c r="F767" s="489"/>
      <c r="G767" s="489"/>
      <c r="H767" s="489"/>
      <c r="I767" s="489"/>
      <c r="J767" s="489"/>
      <c r="K767" s="489"/>
      <c r="L767" s="489"/>
      <c r="M767" s="489"/>
      <c r="N767" s="489"/>
      <c r="O767" s="490"/>
      <c r="P767" s="376"/>
      <c r="Q767" s="376"/>
      <c r="R767" s="376"/>
      <c r="S767" s="376"/>
      <c r="T767" s="376"/>
      <c r="U767" s="376"/>
      <c r="V767" s="376"/>
      <c r="W767" s="376"/>
      <c r="X767" s="376"/>
      <c r="Y767" s="376"/>
      <c r="Z767" s="376"/>
      <c r="AA767" s="376"/>
      <c r="AB767" s="376"/>
      <c r="AC767" s="376"/>
    </row>
    <row r="768" spans="1:29" s="23" customFormat="1" x14ac:dyDescent="0.3">
      <c r="A768" s="487"/>
      <c r="B768" s="488"/>
      <c r="C768" s="488"/>
      <c r="D768" s="488"/>
      <c r="E768" s="487"/>
      <c r="F768" s="489"/>
      <c r="G768" s="489"/>
      <c r="H768" s="489"/>
      <c r="I768" s="489"/>
      <c r="J768" s="489"/>
      <c r="K768" s="489"/>
      <c r="L768" s="489"/>
      <c r="M768" s="489"/>
      <c r="N768" s="489"/>
      <c r="O768" s="490"/>
      <c r="P768" s="376"/>
      <c r="Q768" s="376"/>
      <c r="R768" s="376"/>
      <c r="S768" s="376"/>
      <c r="T768" s="376"/>
      <c r="U768" s="376"/>
      <c r="V768" s="376"/>
      <c r="W768" s="376"/>
      <c r="X768" s="376"/>
      <c r="Y768" s="376"/>
      <c r="Z768" s="376"/>
      <c r="AA768" s="376"/>
      <c r="AB768" s="376"/>
      <c r="AC768" s="376"/>
    </row>
    <row r="769" spans="1:29" s="23" customFormat="1" x14ac:dyDescent="0.3">
      <c r="A769" s="487"/>
      <c r="B769" s="488"/>
      <c r="C769" s="488"/>
      <c r="D769" s="488"/>
      <c r="E769" s="487"/>
      <c r="F769" s="489"/>
      <c r="G769" s="489"/>
      <c r="H769" s="489"/>
      <c r="I769" s="489"/>
      <c r="J769" s="489"/>
      <c r="K769" s="489"/>
      <c r="L769" s="489"/>
      <c r="M769" s="489"/>
      <c r="N769" s="489"/>
      <c r="O769" s="490"/>
      <c r="P769" s="376"/>
      <c r="Q769" s="376"/>
      <c r="R769" s="376"/>
      <c r="S769" s="376"/>
      <c r="T769" s="376"/>
      <c r="U769" s="376"/>
      <c r="V769" s="376"/>
      <c r="W769" s="376"/>
      <c r="X769" s="376"/>
      <c r="Y769" s="376"/>
      <c r="Z769" s="376"/>
      <c r="AA769" s="376"/>
      <c r="AB769" s="376"/>
      <c r="AC769" s="376"/>
    </row>
    <row r="770" spans="1:29" s="23" customFormat="1" x14ac:dyDescent="0.3">
      <c r="A770" s="487"/>
      <c r="B770" s="488"/>
      <c r="C770" s="488"/>
      <c r="D770" s="488"/>
      <c r="E770" s="487"/>
      <c r="F770" s="489"/>
      <c r="G770" s="489"/>
      <c r="H770" s="489"/>
      <c r="I770" s="489"/>
      <c r="J770" s="489"/>
      <c r="K770" s="489"/>
      <c r="L770" s="489"/>
      <c r="M770" s="489"/>
      <c r="N770" s="489"/>
      <c r="O770" s="490"/>
      <c r="P770" s="376"/>
      <c r="Q770" s="376"/>
      <c r="R770" s="376"/>
      <c r="S770" s="376"/>
      <c r="T770" s="376"/>
      <c r="U770" s="376"/>
      <c r="V770" s="376"/>
      <c r="W770" s="376"/>
      <c r="X770" s="376"/>
      <c r="Y770" s="376"/>
      <c r="Z770" s="376"/>
      <c r="AA770" s="376"/>
      <c r="AB770" s="376"/>
      <c r="AC770" s="376"/>
    </row>
    <row r="771" spans="1:29" s="23" customFormat="1" x14ac:dyDescent="0.3">
      <c r="A771" s="487"/>
      <c r="B771" s="488"/>
      <c r="C771" s="488"/>
      <c r="D771" s="488"/>
      <c r="E771" s="487"/>
      <c r="F771" s="489"/>
      <c r="G771" s="489"/>
      <c r="H771" s="489"/>
      <c r="I771" s="489"/>
      <c r="J771" s="489"/>
      <c r="K771" s="489"/>
      <c r="L771" s="489"/>
      <c r="M771" s="489"/>
      <c r="N771" s="489"/>
      <c r="O771" s="490"/>
      <c r="P771" s="376"/>
      <c r="Q771" s="376"/>
      <c r="R771" s="376"/>
      <c r="S771" s="376"/>
      <c r="T771" s="376"/>
      <c r="U771" s="376"/>
      <c r="V771" s="376"/>
      <c r="W771" s="376"/>
      <c r="X771" s="376"/>
      <c r="Y771" s="376"/>
      <c r="Z771" s="376"/>
      <c r="AA771" s="376"/>
      <c r="AB771" s="376"/>
      <c r="AC771" s="376"/>
    </row>
    <row r="772" spans="1:29" s="23" customFormat="1" x14ac:dyDescent="0.3">
      <c r="A772" s="487"/>
      <c r="B772" s="488"/>
      <c r="C772" s="488"/>
      <c r="D772" s="488"/>
      <c r="E772" s="487"/>
      <c r="F772" s="489"/>
      <c r="G772" s="489"/>
      <c r="H772" s="489"/>
      <c r="I772" s="489"/>
      <c r="J772" s="489"/>
      <c r="K772" s="489"/>
      <c r="L772" s="489"/>
      <c r="M772" s="489"/>
      <c r="N772" s="489"/>
      <c r="O772" s="490"/>
      <c r="P772" s="376"/>
      <c r="Q772" s="376"/>
      <c r="R772" s="376"/>
      <c r="S772" s="376"/>
      <c r="T772" s="376"/>
      <c r="U772" s="376"/>
      <c r="V772" s="376"/>
      <c r="W772" s="376"/>
      <c r="X772" s="376"/>
      <c r="Y772" s="376"/>
      <c r="Z772" s="376"/>
      <c r="AA772" s="376"/>
      <c r="AB772" s="376"/>
      <c r="AC772" s="376"/>
    </row>
    <row r="773" spans="1:29" s="23" customFormat="1" x14ac:dyDescent="0.3">
      <c r="A773" s="487"/>
      <c r="B773" s="488"/>
      <c r="C773" s="488"/>
      <c r="D773" s="488"/>
      <c r="E773" s="487"/>
      <c r="F773" s="489"/>
      <c r="G773" s="489"/>
      <c r="H773" s="489"/>
      <c r="I773" s="489"/>
      <c r="J773" s="489"/>
      <c r="K773" s="489"/>
      <c r="L773" s="489"/>
      <c r="M773" s="489"/>
      <c r="N773" s="489"/>
      <c r="O773" s="490"/>
      <c r="P773" s="376"/>
      <c r="Q773" s="376"/>
      <c r="R773" s="376"/>
      <c r="S773" s="376"/>
      <c r="T773" s="376"/>
      <c r="U773" s="376"/>
      <c r="V773" s="376"/>
      <c r="W773" s="376"/>
      <c r="X773" s="376"/>
      <c r="Y773" s="376"/>
      <c r="Z773" s="376"/>
      <c r="AA773" s="376"/>
      <c r="AB773" s="376"/>
      <c r="AC773" s="376"/>
    </row>
    <row r="774" spans="1:29" s="23" customFormat="1" x14ac:dyDescent="0.3">
      <c r="A774" s="487"/>
      <c r="B774" s="488"/>
      <c r="C774" s="488"/>
      <c r="D774" s="488"/>
      <c r="E774" s="487"/>
      <c r="F774" s="489"/>
      <c r="G774" s="489"/>
      <c r="H774" s="489"/>
      <c r="I774" s="489"/>
      <c r="J774" s="489"/>
      <c r="K774" s="489"/>
      <c r="L774" s="489"/>
      <c r="M774" s="489"/>
      <c r="N774" s="489"/>
      <c r="O774" s="490"/>
      <c r="P774" s="376"/>
      <c r="Q774" s="376"/>
      <c r="R774" s="376"/>
      <c r="S774" s="376"/>
      <c r="T774" s="376"/>
      <c r="U774" s="376"/>
      <c r="V774" s="376"/>
      <c r="W774" s="376"/>
      <c r="X774" s="376"/>
      <c r="Y774" s="376"/>
      <c r="Z774" s="376"/>
      <c r="AA774" s="376"/>
      <c r="AB774" s="376"/>
      <c r="AC774" s="376"/>
    </row>
    <row r="775" spans="1:29" s="23" customFormat="1" x14ac:dyDescent="0.3">
      <c r="A775" s="487"/>
      <c r="B775" s="488"/>
      <c r="C775" s="488"/>
      <c r="D775" s="488"/>
      <c r="E775" s="487"/>
      <c r="F775" s="489"/>
      <c r="G775" s="489"/>
      <c r="H775" s="489"/>
      <c r="I775" s="489"/>
      <c r="J775" s="489"/>
      <c r="K775" s="489"/>
      <c r="L775" s="489"/>
      <c r="M775" s="489"/>
      <c r="N775" s="489"/>
      <c r="O775" s="490"/>
      <c r="P775" s="376"/>
      <c r="Q775" s="376"/>
      <c r="R775" s="376"/>
      <c r="S775" s="376"/>
      <c r="T775" s="376"/>
      <c r="U775" s="376"/>
      <c r="V775" s="376"/>
      <c r="W775" s="376"/>
      <c r="X775" s="376"/>
      <c r="Y775" s="376"/>
      <c r="Z775" s="376"/>
      <c r="AA775" s="376"/>
      <c r="AB775" s="376"/>
      <c r="AC775" s="376"/>
    </row>
    <row r="776" spans="1:29" s="23" customFormat="1" x14ac:dyDescent="0.3">
      <c r="A776" s="487"/>
      <c r="B776" s="488"/>
      <c r="C776" s="488"/>
      <c r="D776" s="488"/>
      <c r="E776" s="487"/>
      <c r="F776" s="489"/>
      <c r="G776" s="489"/>
      <c r="H776" s="489"/>
      <c r="I776" s="489"/>
      <c r="J776" s="489"/>
      <c r="K776" s="489"/>
      <c r="L776" s="489"/>
      <c r="M776" s="489"/>
      <c r="N776" s="489"/>
      <c r="O776" s="490"/>
      <c r="P776" s="376"/>
      <c r="Q776" s="376"/>
      <c r="R776" s="376"/>
      <c r="S776" s="376"/>
      <c r="T776" s="376"/>
      <c r="U776" s="376"/>
      <c r="V776" s="376"/>
      <c r="W776" s="376"/>
      <c r="X776" s="376"/>
      <c r="Y776" s="376"/>
      <c r="Z776" s="376"/>
      <c r="AA776" s="376"/>
      <c r="AB776" s="376"/>
      <c r="AC776" s="376"/>
    </row>
    <row r="777" spans="1:29" s="23" customFormat="1" x14ac:dyDescent="0.3">
      <c r="A777" s="487"/>
      <c r="B777" s="488"/>
      <c r="C777" s="488"/>
      <c r="D777" s="488"/>
      <c r="E777" s="487"/>
      <c r="F777" s="489"/>
      <c r="G777" s="489"/>
      <c r="H777" s="489"/>
      <c r="I777" s="489"/>
      <c r="J777" s="489"/>
      <c r="K777" s="489"/>
      <c r="L777" s="489"/>
      <c r="M777" s="489"/>
      <c r="N777" s="489"/>
      <c r="O777" s="490"/>
      <c r="P777" s="376"/>
      <c r="Q777" s="376"/>
      <c r="R777" s="376"/>
      <c r="S777" s="376"/>
      <c r="T777" s="376"/>
      <c r="U777" s="376"/>
      <c r="V777" s="376"/>
      <c r="W777" s="376"/>
      <c r="X777" s="376"/>
      <c r="Y777" s="376"/>
      <c r="Z777" s="376"/>
      <c r="AA777" s="376"/>
      <c r="AB777" s="376"/>
      <c r="AC777" s="376"/>
    </row>
    <row r="778" spans="1:29" s="23" customFormat="1" x14ac:dyDescent="0.3">
      <c r="A778" s="487"/>
      <c r="B778" s="488"/>
      <c r="C778" s="488"/>
      <c r="D778" s="488"/>
      <c r="E778" s="487"/>
      <c r="F778" s="489"/>
      <c r="G778" s="489"/>
      <c r="H778" s="489"/>
      <c r="I778" s="489"/>
      <c r="J778" s="489"/>
      <c r="K778" s="489"/>
      <c r="L778" s="489"/>
      <c r="M778" s="489"/>
      <c r="N778" s="489"/>
      <c r="O778" s="490"/>
      <c r="P778" s="376"/>
      <c r="Q778" s="376"/>
      <c r="R778" s="376"/>
      <c r="S778" s="376"/>
      <c r="T778" s="376"/>
      <c r="U778" s="376"/>
      <c r="V778" s="376"/>
      <c r="W778" s="376"/>
      <c r="X778" s="376"/>
      <c r="Y778" s="376"/>
      <c r="Z778" s="376"/>
      <c r="AA778" s="376"/>
      <c r="AB778" s="376"/>
      <c r="AC778" s="376"/>
    </row>
    <row r="779" spans="1:29" s="23" customFormat="1" x14ac:dyDescent="0.3">
      <c r="A779" s="487"/>
      <c r="B779" s="488"/>
      <c r="C779" s="488"/>
      <c r="D779" s="488"/>
      <c r="E779" s="487"/>
      <c r="F779" s="489"/>
      <c r="G779" s="489"/>
      <c r="H779" s="489"/>
      <c r="I779" s="489"/>
      <c r="J779" s="489"/>
      <c r="K779" s="489"/>
      <c r="L779" s="489"/>
      <c r="M779" s="489"/>
      <c r="N779" s="489"/>
      <c r="O779" s="490"/>
      <c r="P779" s="376"/>
      <c r="Q779" s="376"/>
      <c r="R779" s="376"/>
      <c r="S779" s="376"/>
      <c r="T779" s="376"/>
      <c r="U779" s="376"/>
      <c r="V779" s="376"/>
      <c r="W779" s="376"/>
      <c r="X779" s="376"/>
      <c r="Y779" s="376"/>
      <c r="Z779" s="376"/>
      <c r="AA779" s="376"/>
      <c r="AB779" s="376"/>
      <c r="AC779" s="376"/>
    </row>
    <row r="780" spans="1:29" s="23" customFormat="1" x14ac:dyDescent="0.3">
      <c r="A780" s="487"/>
      <c r="B780" s="488"/>
      <c r="C780" s="488"/>
      <c r="D780" s="488"/>
      <c r="E780" s="487"/>
      <c r="F780" s="489"/>
      <c r="G780" s="489"/>
      <c r="H780" s="489"/>
      <c r="I780" s="489"/>
      <c r="J780" s="489"/>
      <c r="K780" s="489"/>
      <c r="L780" s="489"/>
      <c r="M780" s="489"/>
      <c r="N780" s="489"/>
      <c r="O780" s="490"/>
      <c r="P780" s="376"/>
      <c r="Q780" s="376"/>
      <c r="R780" s="376"/>
      <c r="S780" s="376"/>
      <c r="T780" s="376"/>
      <c r="U780" s="376"/>
      <c r="V780" s="376"/>
      <c r="W780" s="376"/>
      <c r="X780" s="376"/>
      <c r="Y780" s="376"/>
      <c r="Z780" s="376"/>
      <c r="AA780" s="376"/>
      <c r="AB780" s="376"/>
      <c r="AC780" s="376"/>
    </row>
    <row r="781" spans="1:29" s="23" customFormat="1" x14ac:dyDescent="0.3">
      <c r="A781" s="487"/>
      <c r="B781" s="488"/>
      <c r="C781" s="488"/>
      <c r="D781" s="488"/>
      <c r="E781" s="487"/>
      <c r="F781" s="489"/>
      <c r="G781" s="489"/>
      <c r="H781" s="489"/>
      <c r="I781" s="489"/>
      <c r="J781" s="489"/>
      <c r="K781" s="489"/>
      <c r="L781" s="489"/>
      <c r="M781" s="489"/>
      <c r="N781" s="489"/>
      <c r="O781" s="490"/>
      <c r="P781" s="376"/>
      <c r="Q781" s="376"/>
      <c r="R781" s="376"/>
      <c r="S781" s="376"/>
      <c r="T781" s="376"/>
      <c r="U781" s="376"/>
      <c r="V781" s="376"/>
      <c r="W781" s="376"/>
      <c r="X781" s="376"/>
      <c r="Y781" s="376"/>
      <c r="Z781" s="376"/>
      <c r="AA781" s="376"/>
      <c r="AB781" s="376"/>
      <c r="AC781" s="376"/>
    </row>
    <row r="782" spans="1:29" s="23" customFormat="1" x14ac:dyDescent="0.3">
      <c r="A782" s="487"/>
      <c r="B782" s="488"/>
      <c r="C782" s="488"/>
      <c r="D782" s="488"/>
      <c r="E782" s="487"/>
      <c r="F782" s="489"/>
      <c r="G782" s="489"/>
      <c r="H782" s="489"/>
      <c r="I782" s="489"/>
      <c r="J782" s="489"/>
      <c r="K782" s="489"/>
      <c r="L782" s="489"/>
      <c r="M782" s="489"/>
      <c r="N782" s="489"/>
      <c r="O782" s="490"/>
      <c r="P782" s="376"/>
      <c r="Q782" s="376"/>
      <c r="R782" s="376"/>
      <c r="S782" s="376"/>
      <c r="T782" s="376"/>
      <c r="U782" s="376"/>
      <c r="V782" s="376"/>
      <c r="W782" s="376"/>
      <c r="X782" s="376"/>
      <c r="Y782" s="376"/>
      <c r="Z782" s="376"/>
      <c r="AA782" s="376"/>
      <c r="AB782" s="376"/>
      <c r="AC782" s="376"/>
    </row>
    <row r="783" spans="1:29" s="23" customFormat="1" x14ac:dyDescent="0.3">
      <c r="A783" s="487"/>
      <c r="B783" s="488"/>
      <c r="C783" s="488"/>
      <c r="D783" s="488"/>
      <c r="E783" s="487"/>
      <c r="F783" s="489"/>
      <c r="G783" s="489"/>
      <c r="H783" s="489"/>
      <c r="I783" s="489"/>
      <c r="J783" s="489"/>
      <c r="K783" s="489"/>
      <c r="L783" s="489"/>
      <c r="M783" s="489"/>
      <c r="N783" s="489"/>
      <c r="O783" s="490"/>
      <c r="P783" s="376"/>
      <c r="Q783" s="376"/>
      <c r="R783" s="376"/>
      <c r="S783" s="376"/>
      <c r="T783" s="376"/>
      <c r="U783" s="376"/>
      <c r="V783" s="376"/>
      <c r="W783" s="376"/>
      <c r="X783" s="376"/>
      <c r="Y783" s="376"/>
      <c r="Z783" s="376"/>
      <c r="AA783" s="376"/>
      <c r="AB783" s="376"/>
      <c r="AC783" s="376"/>
    </row>
    <row r="784" spans="1:29" s="23" customFormat="1" x14ac:dyDescent="0.3">
      <c r="A784" s="487"/>
      <c r="B784" s="488"/>
      <c r="C784" s="488"/>
      <c r="D784" s="488"/>
      <c r="E784" s="487"/>
      <c r="F784" s="489"/>
      <c r="G784" s="489"/>
      <c r="H784" s="489"/>
      <c r="I784" s="489"/>
      <c r="J784" s="489"/>
      <c r="K784" s="489"/>
      <c r="L784" s="489"/>
      <c r="M784" s="489"/>
      <c r="N784" s="489"/>
      <c r="O784" s="490"/>
      <c r="P784" s="376"/>
      <c r="Q784" s="376"/>
      <c r="R784" s="376"/>
      <c r="S784" s="376"/>
      <c r="T784" s="376"/>
      <c r="U784" s="376"/>
      <c r="V784" s="376"/>
      <c r="W784" s="376"/>
      <c r="X784" s="376"/>
      <c r="Y784" s="376"/>
      <c r="Z784" s="376"/>
      <c r="AA784" s="376"/>
      <c r="AB784" s="376"/>
      <c r="AC784" s="376"/>
    </row>
    <row r="785" spans="1:29" s="23" customFormat="1" x14ac:dyDescent="0.3">
      <c r="A785" s="487"/>
      <c r="B785" s="488"/>
      <c r="C785" s="488"/>
      <c r="D785" s="488"/>
      <c r="E785" s="487"/>
      <c r="F785" s="489"/>
      <c r="G785" s="489"/>
      <c r="H785" s="489"/>
      <c r="I785" s="489"/>
      <c r="J785" s="489"/>
      <c r="K785" s="489"/>
      <c r="L785" s="489"/>
      <c r="M785" s="489"/>
      <c r="N785" s="489"/>
      <c r="O785" s="490"/>
      <c r="P785" s="376"/>
      <c r="Q785" s="376"/>
      <c r="R785" s="376"/>
      <c r="S785" s="376"/>
      <c r="T785" s="376"/>
      <c r="U785" s="376"/>
      <c r="V785" s="376"/>
      <c r="W785" s="376"/>
      <c r="X785" s="376"/>
      <c r="Y785" s="376"/>
      <c r="Z785" s="376"/>
      <c r="AA785" s="376"/>
      <c r="AB785" s="376"/>
      <c r="AC785" s="376"/>
    </row>
    <row r="786" spans="1:29" s="23" customFormat="1" x14ac:dyDescent="0.3">
      <c r="A786" s="487"/>
      <c r="B786" s="488"/>
      <c r="C786" s="488"/>
      <c r="D786" s="488"/>
      <c r="E786" s="487"/>
      <c r="F786" s="489"/>
      <c r="G786" s="489"/>
      <c r="H786" s="489"/>
      <c r="I786" s="489"/>
      <c r="J786" s="489"/>
      <c r="K786" s="489"/>
      <c r="L786" s="489"/>
      <c r="M786" s="489"/>
      <c r="N786" s="489"/>
      <c r="O786" s="490"/>
      <c r="P786" s="376"/>
      <c r="Q786" s="376"/>
      <c r="R786" s="376"/>
      <c r="S786" s="376"/>
      <c r="T786" s="376"/>
      <c r="U786" s="376"/>
      <c r="V786" s="376"/>
      <c r="W786" s="376"/>
      <c r="X786" s="376"/>
      <c r="Y786" s="376"/>
      <c r="Z786" s="376"/>
      <c r="AA786" s="376"/>
      <c r="AB786" s="376"/>
      <c r="AC786" s="376"/>
    </row>
    <row r="787" spans="1:29" s="23" customFormat="1" x14ac:dyDescent="0.3">
      <c r="A787" s="487"/>
      <c r="B787" s="488"/>
      <c r="C787" s="488"/>
      <c r="D787" s="488"/>
      <c r="E787" s="487"/>
      <c r="F787" s="489"/>
      <c r="G787" s="489"/>
      <c r="H787" s="489"/>
      <c r="I787" s="489"/>
      <c r="J787" s="489"/>
      <c r="K787" s="489"/>
      <c r="L787" s="489"/>
      <c r="M787" s="489"/>
      <c r="N787" s="489"/>
      <c r="O787" s="490"/>
      <c r="P787" s="376"/>
      <c r="Q787" s="376"/>
      <c r="R787" s="376"/>
      <c r="S787" s="376"/>
      <c r="T787" s="376"/>
      <c r="U787" s="376"/>
      <c r="V787" s="376"/>
      <c r="W787" s="376"/>
      <c r="X787" s="376"/>
      <c r="Y787" s="376"/>
      <c r="Z787" s="376"/>
      <c r="AA787" s="376"/>
      <c r="AB787" s="376"/>
      <c r="AC787" s="376"/>
    </row>
    <row r="788" spans="1:29" s="23" customFormat="1" x14ac:dyDescent="0.3">
      <c r="A788" s="487"/>
      <c r="B788" s="488"/>
      <c r="C788" s="488"/>
      <c r="D788" s="488"/>
      <c r="E788" s="487"/>
      <c r="F788" s="489"/>
      <c r="G788" s="489"/>
      <c r="H788" s="489"/>
      <c r="I788" s="489"/>
      <c r="J788" s="489"/>
      <c r="K788" s="489"/>
      <c r="L788" s="489"/>
      <c r="M788" s="489"/>
      <c r="N788" s="489"/>
      <c r="O788" s="490"/>
      <c r="P788" s="376"/>
      <c r="Q788" s="376"/>
      <c r="R788" s="376"/>
      <c r="S788" s="376"/>
      <c r="T788" s="376"/>
      <c r="U788" s="376"/>
      <c r="V788" s="376"/>
      <c r="W788" s="376"/>
      <c r="X788" s="376"/>
      <c r="Y788" s="376"/>
      <c r="Z788" s="376"/>
      <c r="AA788" s="376"/>
      <c r="AB788" s="376"/>
      <c r="AC788" s="376"/>
    </row>
    <row r="789" spans="1:29" s="23" customFormat="1" x14ac:dyDescent="0.3">
      <c r="A789" s="487"/>
      <c r="B789" s="488"/>
      <c r="C789" s="488"/>
      <c r="D789" s="488"/>
      <c r="E789" s="487"/>
      <c r="F789" s="489"/>
      <c r="G789" s="489"/>
      <c r="H789" s="489"/>
      <c r="I789" s="489"/>
      <c r="J789" s="489"/>
      <c r="K789" s="489"/>
      <c r="L789" s="489"/>
      <c r="M789" s="489"/>
      <c r="N789" s="489"/>
      <c r="O789" s="490"/>
      <c r="P789" s="376"/>
      <c r="Q789" s="376"/>
      <c r="R789" s="376"/>
      <c r="S789" s="376"/>
      <c r="T789" s="376"/>
      <c r="U789" s="376"/>
      <c r="V789" s="376"/>
      <c r="W789" s="376"/>
      <c r="X789" s="376"/>
      <c r="Y789" s="376"/>
      <c r="Z789" s="376"/>
      <c r="AA789" s="376"/>
      <c r="AB789" s="376"/>
      <c r="AC789" s="376"/>
    </row>
    <row r="790" spans="1:29" s="23" customFormat="1" x14ac:dyDescent="0.3">
      <c r="A790" s="487"/>
      <c r="B790" s="488"/>
      <c r="C790" s="488"/>
      <c r="D790" s="488"/>
      <c r="E790" s="487"/>
      <c r="F790" s="489"/>
      <c r="G790" s="489"/>
      <c r="H790" s="489"/>
      <c r="I790" s="489"/>
      <c r="J790" s="489"/>
      <c r="K790" s="489"/>
      <c r="L790" s="489"/>
      <c r="M790" s="489"/>
      <c r="N790" s="489"/>
      <c r="O790" s="490"/>
      <c r="P790" s="376"/>
      <c r="Q790" s="376"/>
      <c r="R790" s="376"/>
      <c r="S790" s="376"/>
      <c r="T790" s="376"/>
      <c r="U790" s="376"/>
      <c r="V790" s="376"/>
      <c r="W790" s="376"/>
      <c r="X790" s="376"/>
      <c r="Y790" s="376"/>
      <c r="Z790" s="376"/>
      <c r="AA790" s="376"/>
      <c r="AB790" s="376"/>
      <c r="AC790" s="376"/>
    </row>
    <row r="791" spans="1:29" s="23" customFormat="1" x14ac:dyDescent="0.3">
      <c r="A791" s="487"/>
      <c r="B791" s="488"/>
      <c r="C791" s="488"/>
      <c r="D791" s="488"/>
      <c r="E791" s="487"/>
      <c r="F791" s="489"/>
      <c r="G791" s="489"/>
      <c r="H791" s="489"/>
      <c r="I791" s="489"/>
      <c r="J791" s="489"/>
      <c r="K791" s="489"/>
      <c r="L791" s="489"/>
      <c r="M791" s="489"/>
      <c r="N791" s="489"/>
      <c r="O791" s="490"/>
      <c r="P791" s="376"/>
      <c r="Q791" s="376"/>
      <c r="R791" s="376"/>
      <c r="S791" s="376"/>
      <c r="T791" s="376"/>
      <c r="U791" s="376"/>
      <c r="V791" s="376"/>
      <c r="W791" s="376"/>
      <c r="X791" s="376"/>
      <c r="Y791" s="376"/>
      <c r="Z791" s="376"/>
      <c r="AA791" s="376"/>
      <c r="AB791" s="376"/>
      <c r="AC791" s="376"/>
    </row>
    <row r="792" spans="1:29" s="23" customFormat="1" x14ac:dyDescent="0.3">
      <c r="A792" s="487"/>
      <c r="B792" s="488"/>
      <c r="C792" s="488"/>
      <c r="D792" s="488"/>
      <c r="E792" s="487"/>
      <c r="F792" s="489"/>
      <c r="G792" s="489"/>
      <c r="H792" s="489"/>
      <c r="I792" s="489"/>
      <c r="J792" s="489"/>
      <c r="K792" s="489"/>
      <c r="L792" s="489"/>
      <c r="M792" s="489"/>
      <c r="N792" s="489"/>
      <c r="O792" s="490"/>
      <c r="P792" s="376"/>
      <c r="Q792" s="376"/>
      <c r="R792" s="376"/>
      <c r="S792" s="376"/>
      <c r="T792" s="376"/>
      <c r="U792" s="376"/>
      <c r="V792" s="376"/>
      <c r="W792" s="376"/>
      <c r="X792" s="376"/>
      <c r="Y792" s="376"/>
      <c r="Z792" s="376"/>
      <c r="AA792" s="376"/>
      <c r="AB792" s="376"/>
      <c r="AC792" s="376"/>
    </row>
    <row r="793" spans="1:29" s="23" customFormat="1" x14ac:dyDescent="0.3">
      <c r="A793" s="487"/>
      <c r="B793" s="488"/>
      <c r="C793" s="488"/>
      <c r="D793" s="488"/>
      <c r="E793" s="487"/>
      <c r="F793" s="489"/>
      <c r="G793" s="489"/>
      <c r="H793" s="489"/>
      <c r="I793" s="489"/>
      <c r="J793" s="489"/>
      <c r="K793" s="489"/>
      <c r="L793" s="489"/>
      <c r="M793" s="489"/>
      <c r="N793" s="489"/>
      <c r="O793" s="490"/>
      <c r="P793" s="376"/>
      <c r="Q793" s="376"/>
      <c r="R793" s="376"/>
      <c r="S793" s="376"/>
      <c r="T793" s="376"/>
      <c r="U793" s="376"/>
      <c r="V793" s="376"/>
      <c r="W793" s="376"/>
      <c r="X793" s="376"/>
      <c r="Y793" s="376"/>
      <c r="Z793" s="376"/>
      <c r="AA793" s="376"/>
      <c r="AB793" s="376"/>
      <c r="AC793" s="376"/>
    </row>
    <row r="794" spans="1:29" s="23" customFormat="1" x14ac:dyDescent="0.3">
      <c r="A794" s="487"/>
      <c r="B794" s="488"/>
      <c r="C794" s="488"/>
      <c r="D794" s="488"/>
      <c r="E794" s="487"/>
      <c r="F794" s="489"/>
      <c r="G794" s="489"/>
      <c r="H794" s="489"/>
      <c r="I794" s="489"/>
      <c r="J794" s="489"/>
      <c r="K794" s="489"/>
      <c r="L794" s="489"/>
      <c r="M794" s="489"/>
      <c r="N794" s="489"/>
      <c r="O794" s="490"/>
      <c r="P794" s="376"/>
      <c r="Q794" s="376"/>
      <c r="R794" s="376"/>
      <c r="S794" s="376"/>
      <c r="T794" s="376"/>
      <c r="U794" s="376"/>
      <c r="V794" s="376"/>
      <c r="W794" s="376"/>
      <c r="X794" s="376"/>
      <c r="Y794" s="376"/>
      <c r="Z794" s="376"/>
      <c r="AA794" s="376"/>
      <c r="AB794" s="376"/>
      <c r="AC794" s="376"/>
    </row>
    <row r="795" spans="1:29" s="23" customFormat="1" x14ac:dyDescent="0.3">
      <c r="A795" s="487"/>
      <c r="B795" s="488"/>
      <c r="C795" s="488"/>
      <c r="D795" s="488"/>
      <c r="E795" s="487"/>
      <c r="F795" s="489"/>
      <c r="G795" s="489"/>
      <c r="H795" s="489"/>
      <c r="I795" s="489"/>
      <c r="J795" s="489"/>
      <c r="K795" s="489"/>
      <c r="L795" s="489"/>
      <c r="M795" s="489"/>
      <c r="N795" s="489"/>
      <c r="O795" s="490"/>
      <c r="P795" s="376"/>
      <c r="Q795" s="376"/>
      <c r="R795" s="376"/>
      <c r="S795" s="376"/>
      <c r="T795" s="376"/>
      <c r="U795" s="376"/>
      <c r="V795" s="376"/>
      <c r="W795" s="376"/>
      <c r="X795" s="376"/>
      <c r="Y795" s="376"/>
      <c r="Z795" s="376"/>
      <c r="AA795" s="376"/>
      <c r="AB795" s="376"/>
      <c r="AC795" s="376"/>
    </row>
    <row r="796" spans="1:29" s="23" customFormat="1" x14ac:dyDescent="0.3">
      <c r="A796" s="487"/>
      <c r="B796" s="488"/>
      <c r="C796" s="488"/>
      <c r="D796" s="488"/>
      <c r="E796" s="487"/>
      <c r="F796" s="489"/>
      <c r="G796" s="489"/>
      <c r="H796" s="489"/>
      <c r="I796" s="489"/>
      <c r="J796" s="489"/>
      <c r="K796" s="489"/>
      <c r="L796" s="489"/>
      <c r="M796" s="489"/>
      <c r="N796" s="489"/>
      <c r="O796" s="490"/>
      <c r="P796" s="376"/>
      <c r="Q796" s="376"/>
      <c r="R796" s="376"/>
      <c r="S796" s="376"/>
      <c r="T796" s="376"/>
      <c r="U796" s="376"/>
      <c r="V796" s="376"/>
      <c r="W796" s="376"/>
      <c r="X796" s="376"/>
      <c r="Y796" s="376"/>
      <c r="Z796" s="376"/>
      <c r="AA796" s="376"/>
      <c r="AB796" s="376"/>
      <c r="AC796" s="376"/>
    </row>
    <row r="797" spans="1:29" s="23" customFormat="1" x14ac:dyDescent="0.3">
      <c r="A797" s="487"/>
      <c r="B797" s="488"/>
      <c r="C797" s="488"/>
      <c r="D797" s="488"/>
      <c r="E797" s="487"/>
      <c r="F797" s="489"/>
      <c r="G797" s="489"/>
      <c r="H797" s="489"/>
      <c r="I797" s="489"/>
      <c r="J797" s="489"/>
      <c r="K797" s="489"/>
      <c r="L797" s="489"/>
      <c r="M797" s="489"/>
      <c r="N797" s="489"/>
      <c r="O797" s="490"/>
      <c r="P797" s="376"/>
      <c r="Q797" s="376"/>
      <c r="R797" s="376"/>
      <c r="S797" s="376"/>
      <c r="T797" s="376"/>
      <c r="U797" s="376"/>
      <c r="V797" s="376"/>
      <c r="W797" s="376"/>
      <c r="X797" s="376"/>
      <c r="Y797" s="376"/>
      <c r="Z797" s="376"/>
      <c r="AA797" s="376"/>
      <c r="AB797" s="376"/>
      <c r="AC797" s="376"/>
    </row>
    <row r="798" spans="1:29" s="23" customFormat="1" x14ac:dyDescent="0.3">
      <c r="A798" s="487"/>
      <c r="B798" s="488"/>
      <c r="C798" s="488"/>
      <c r="D798" s="488"/>
      <c r="E798" s="487"/>
      <c r="F798" s="489"/>
      <c r="G798" s="489"/>
      <c r="H798" s="489"/>
      <c r="I798" s="489"/>
      <c r="J798" s="489"/>
      <c r="K798" s="489"/>
      <c r="L798" s="489"/>
      <c r="M798" s="489"/>
      <c r="N798" s="489"/>
      <c r="O798" s="490"/>
      <c r="P798" s="376"/>
      <c r="Q798" s="376"/>
      <c r="R798" s="376"/>
      <c r="S798" s="376"/>
      <c r="T798" s="376"/>
      <c r="U798" s="376"/>
      <c r="V798" s="376"/>
      <c r="W798" s="376"/>
      <c r="X798" s="376"/>
      <c r="Y798" s="376"/>
      <c r="Z798" s="376"/>
      <c r="AA798" s="376"/>
      <c r="AB798" s="376"/>
      <c r="AC798" s="376"/>
    </row>
    <row r="799" spans="1:29" s="23" customFormat="1" x14ac:dyDescent="0.3">
      <c r="A799" s="487"/>
      <c r="B799" s="488"/>
      <c r="C799" s="488"/>
      <c r="D799" s="488"/>
      <c r="E799" s="487"/>
      <c r="F799" s="489"/>
      <c r="G799" s="489"/>
      <c r="H799" s="489"/>
      <c r="I799" s="489"/>
      <c r="J799" s="489"/>
      <c r="K799" s="489"/>
      <c r="L799" s="489"/>
      <c r="M799" s="489"/>
      <c r="N799" s="489"/>
      <c r="O799" s="490"/>
      <c r="P799" s="376"/>
      <c r="Q799" s="376"/>
      <c r="R799" s="376"/>
      <c r="S799" s="376"/>
      <c r="T799" s="376"/>
      <c r="U799" s="376"/>
      <c r="V799" s="376"/>
      <c r="W799" s="376"/>
      <c r="X799" s="376"/>
      <c r="Y799" s="376"/>
      <c r="Z799" s="376"/>
      <c r="AA799" s="376"/>
      <c r="AB799" s="376"/>
      <c r="AC799" s="376"/>
    </row>
    <row r="800" spans="1:29" s="23" customFormat="1" x14ac:dyDescent="0.3">
      <c r="A800" s="487"/>
      <c r="B800" s="488"/>
      <c r="C800" s="488"/>
      <c r="D800" s="488"/>
      <c r="E800" s="487"/>
      <c r="F800" s="489"/>
      <c r="G800" s="489"/>
      <c r="H800" s="489"/>
      <c r="I800" s="489"/>
      <c r="J800" s="489"/>
      <c r="K800" s="489"/>
      <c r="L800" s="489"/>
      <c r="M800" s="489"/>
      <c r="N800" s="489"/>
      <c r="O800" s="490"/>
      <c r="P800" s="376"/>
      <c r="Q800" s="376"/>
      <c r="R800" s="376"/>
      <c r="S800" s="376"/>
      <c r="T800" s="376"/>
      <c r="U800" s="376"/>
      <c r="V800" s="376"/>
      <c r="W800" s="376"/>
      <c r="X800" s="376"/>
      <c r="Y800" s="376"/>
      <c r="Z800" s="376"/>
      <c r="AA800" s="376"/>
      <c r="AB800" s="376"/>
      <c r="AC800" s="376"/>
    </row>
    <row r="801" spans="1:29" s="23" customFormat="1" x14ac:dyDescent="0.3">
      <c r="A801" s="487"/>
      <c r="B801" s="488"/>
      <c r="C801" s="488"/>
      <c r="D801" s="488"/>
      <c r="E801" s="487"/>
      <c r="F801" s="489"/>
      <c r="G801" s="489"/>
      <c r="H801" s="489"/>
      <c r="I801" s="489"/>
      <c r="J801" s="489"/>
      <c r="K801" s="489"/>
      <c r="L801" s="489"/>
      <c r="M801" s="489"/>
      <c r="N801" s="489"/>
      <c r="O801" s="490"/>
      <c r="P801" s="376"/>
      <c r="Q801" s="376"/>
      <c r="R801" s="376"/>
      <c r="S801" s="376"/>
      <c r="T801" s="376"/>
      <c r="U801" s="376"/>
      <c r="V801" s="376"/>
      <c r="W801" s="376"/>
      <c r="X801" s="376"/>
      <c r="Y801" s="376"/>
      <c r="Z801" s="376"/>
      <c r="AA801" s="376"/>
      <c r="AB801" s="376"/>
      <c r="AC801" s="376"/>
    </row>
    <row r="802" spans="1:29" s="23" customFormat="1" x14ac:dyDescent="0.3">
      <c r="A802" s="487"/>
      <c r="B802" s="488"/>
      <c r="C802" s="488"/>
      <c r="D802" s="488"/>
      <c r="E802" s="487"/>
      <c r="F802" s="489"/>
      <c r="G802" s="489"/>
      <c r="H802" s="489"/>
      <c r="I802" s="489"/>
      <c r="J802" s="489"/>
      <c r="K802" s="489"/>
      <c r="L802" s="489"/>
      <c r="M802" s="489"/>
      <c r="N802" s="489"/>
      <c r="O802" s="490"/>
      <c r="P802" s="376"/>
      <c r="Q802" s="376"/>
      <c r="R802" s="376"/>
      <c r="S802" s="376"/>
      <c r="T802" s="376"/>
      <c r="U802" s="376"/>
      <c r="V802" s="376"/>
      <c r="W802" s="376"/>
      <c r="X802" s="376"/>
      <c r="Y802" s="376"/>
      <c r="Z802" s="376"/>
      <c r="AA802" s="376"/>
      <c r="AB802" s="376"/>
      <c r="AC802" s="376"/>
    </row>
    <row r="803" spans="1:29" s="23" customFormat="1" x14ac:dyDescent="0.3">
      <c r="A803" s="487"/>
      <c r="B803" s="488"/>
      <c r="C803" s="488"/>
      <c r="D803" s="488"/>
      <c r="E803" s="487"/>
      <c r="F803" s="489"/>
      <c r="G803" s="489"/>
      <c r="H803" s="489"/>
      <c r="I803" s="489"/>
      <c r="J803" s="489"/>
      <c r="K803" s="489"/>
      <c r="L803" s="489"/>
      <c r="M803" s="489"/>
      <c r="N803" s="489"/>
      <c r="O803" s="490"/>
      <c r="P803" s="376"/>
      <c r="Q803" s="376"/>
      <c r="R803" s="376"/>
      <c r="S803" s="376"/>
      <c r="T803" s="376"/>
      <c r="U803" s="376"/>
      <c r="V803" s="376"/>
      <c r="W803" s="376"/>
      <c r="X803" s="376"/>
      <c r="Y803" s="376"/>
      <c r="Z803" s="376"/>
      <c r="AA803" s="376"/>
      <c r="AB803" s="376"/>
      <c r="AC803" s="376"/>
    </row>
    <row r="804" spans="1:29" s="23" customFormat="1" x14ac:dyDescent="0.3">
      <c r="A804" s="487"/>
      <c r="B804" s="488"/>
      <c r="C804" s="488"/>
      <c r="D804" s="488"/>
      <c r="E804" s="487"/>
      <c r="F804" s="489"/>
      <c r="G804" s="489"/>
      <c r="H804" s="489"/>
      <c r="I804" s="489"/>
      <c r="J804" s="489"/>
      <c r="K804" s="489"/>
      <c r="L804" s="489"/>
      <c r="M804" s="489"/>
      <c r="N804" s="489"/>
      <c r="O804" s="490"/>
      <c r="P804" s="376"/>
      <c r="Q804" s="376"/>
      <c r="R804" s="376"/>
      <c r="S804" s="376"/>
      <c r="T804" s="376"/>
      <c r="U804" s="376"/>
      <c r="V804" s="376"/>
      <c r="W804" s="376"/>
      <c r="X804" s="376"/>
      <c r="Y804" s="376"/>
      <c r="Z804" s="376"/>
      <c r="AA804" s="376"/>
      <c r="AB804" s="376"/>
      <c r="AC804" s="376"/>
    </row>
    <row r="805" spans="1:29" s="23" customFormat="1" x14ac:dyDescent="0.3">
      <c r="A805" s="487"/>
      <c r="B805" s="488"/>
      <c r="C805" s="488"/>
      <c r="D805" s="488"/>
      <c r="E805" s="487"/>
      <c r="F805" s="489"/>
      <c r="G805" s="489"/>
      <c r="H805" s="489"/>
      <c r="I805" s="489"/>
      <c r="J805" s="489"/>
      <c r="K805" s="489"/>
      <c r="L805" s="489"/>
      <c r="M805" s="489"/>
      <c r="N805" s="489"/>
      <c r="O805" s="490"/>
      <c r="P805" s="376"/>
      <c r="Q805" s="376"/>
      <c r="R805" s="376"/>
      <c r="S805" s="376"/>
      <c r="T805" s="376"/>
      <c r="U805" s="376"/>
      <c r="V805" s="376"/>
      <c r="W805" s="376"/>
      <c r="X805" s="376"/>
      <c r="Y805" s="376"/>
      <c r="Z805" s="376"/>
      <c r="AA805" s="376"/>
      <c r="AB805" s="376"/>
      <c r="AC805" s="376"/>
    </row>
    <row r="806" spans="1:29" s="23" customFormat="1" x14ac:dyDescent="0.3">
      <c r="A806" s="487"/>
      <c r="B806" s="488"/>
      <c r="C806" s="488"/>
      <c r="D806" s="488"/>
      <c r="E806" s="487"/>
      <c r="F806" s="489"/>
      <c r="G806" s="489"/>
      <c r="H806" s="489"/>
      <c r="I806" s="489"/>
      <c r="J806" s="489"/>
      <c r="K806" s="489"/>
      <c r="L806" s="489"/>
      <c r="M806" s="489"/>
      <c r="N806" s="489"/>
      <c r="O806" s="490"/>
      <c r="P806" s="376"/>
      <c r="Q806" s="376"/>
      <c r="R806" s="376"/>
      <c r="S806" s="376"/>
      <c r="T806" s="376"/>
      <c r="U806" s="376"/>
      <c r="V806" s="376"/>
      <c r="W806" s="376"/>
      <c r="X806" s="376"/>
      <c r="Y806" s="376"/>
      <c r="Z806" s="376"/>
      <c r="AA806" s="376"/>
      <c r="AB806" s="376"/>
      <c r="AC806" s="376"/>
    </row>
    <row r="807" spans="1:29" s="23" customFormat="1" x14ac:dyDescent="0.3">
      <c r="A807" s="487"/>
      <c r="B807" s="488"/>
      <c r="C807" s="488"/>
      <c r="D807" s="488"/>
      <c r="E807" s="487"/>
      <c r="F807" s="489"/>
      <c r="G807" s="489"/>
      <c r="H807" s="489"/>
      <c r="I807" s="489"/>
      <c r="J807" s="489"/>
      <c r="K807" s="489"/>
      <c r="L807" s="489"/>
      <c r="M807" s="489"/>
      <c r="N807" s="489"/>
      <c r="O807" s="490"/>
      <c r="P807" s="376"/>
      <c r="Q807" s="376"/>
      <c r="R807" s="376"/>
      <c r="S807" s="376"/>
      <c r="T807" s="376"/>
      <c r="U807" s="376"/>
      <c r="V807" s="376"/>
      <c r="W807" s="376"/>
      <c r="X807" s="376"/>
      <c r="Y807" s="376"/>
      <c r="Z807" s="376"/>
      <c r="AA807" s="376"/>
      <c r="AB807" s="376"/>
      <c r="AC807" s="376"/>
    </row>
    <row r="808" spans="1:29" s="23" customFormat="1" x14ac:dyDescent="0.3">
      <c r="A808" s="487"/>
      <c r="B808" s="488"/>
      <c r="C808" s="488"/>
      <c r="D808" s="488"/>
      <c r="E808" s="487"/>
      <c r="F808" s="489"/>
      <c r="G808" s="489"/>
      <c r="H808" s="489"/>
      <c r="I808" s="489"/>
      <c r="J808" s="489"/>
      <c r="K808" s="489"/>
      <c r="L808" s="489"/>
      <c r="M808" s="489"/>
      <c r="N808" s="489"/>
      <c r="O808" s="490"/>
      <c r="P808" s="376"/>
      <c r="Q808" s="376"/>
      <c r="R808" s="376"/>
      <c r="S808" s="376"/>
      <c r="T808" s="376"/>
      <c r="U808" s="376"/>
      <c r="V808" s="376"/>
      <c r="W808" s="376"/>
      <c r="X808" s="376"/>
      <c r="Y808" s="376"/>
      <c r="Z808" s="376"/>
      <c r="AA808" s="376"/>
      <c r="AB808" s="376"/>
      <c r="AC808" s="376"/>
    </row>
    <row r="809" spans="1:29" s="23" customFormat="1" x14ac:dyDescent="0.3">
      <c r="A809" s="487"/>
      <c r="B809" s="488"/>
      <c r="C809" s="488"/>
      <c r="D809" s="488"/>
      <c r="E809" s="487"/>
      <c r="F809" s="489"/>
      <c r="G809" s="489"/>
      <c r="H809" s="489"/>
      <c r="I809" s="489"/>
      <c r="J809" s="489"/>
      <c r="K809" s="489"/>
      <c r="L809" s="489"/>
      <c r="M809" s="489"/>
      <c r="N809" s="489"/>
      <c r="O809" s="490"/>
      <c r="P809" s="376"/>
      <c r="Q809" s="376"/>
      <c r="R809" s="376"/>
      <c r="S809" s="376"/>
      <c r="T809" s="376"/>
      <c r="U809" s="376"/>
      <c r="V809" s="376"/>
      <c r="W809" s="376"/>
      <c r="X809" s="376"/>
      <c r="Y809" s="376"/>
      <c r="Z809" s="376"/>
      <c r="AA809" s="376"/>
      <c r="AB809" s="376"/>
      <c r="AC809" s="376"/>
    </row>
    <row r="810" spans="1:29" s="23" customFormat="1" x14ac:dyDescent="0.3">
      <c r="A810" s="487"/>
      <c r="B810" s="488"/>
      <c r="C810" s="488"/>
      <c r="D810" s="488"/>
      <c r="E810" s="487"/>
      <c r="F810" s="489"/>
      <c r="G810" s="489"/>
      <c r="H810" s="489"/>
      <c r="I810" s="489"/>
      <c r="J810" s="489"/>
      <c r="K810" s="489"/>
      <c r="L810" s="489"/>
      <c r="M810" s="489"/>
      <c r="N810" s="489"/>
      <c r="O810" s="490"/>
      <c r="P810" s="376"/>
      <c r="Q810" s="376"/>
      <c r="R810" s="376"/>
      <c r="S810" s="376"/>
      <c r="T810" s="376"/>
      <c r="U810" s="376"/>
      <c r="V810" s="376"/>
      <c r="W810" s="376"/>
      <c r="X810" s="376"/>
      <c r="Y810" s="376"/>
      <c r="Z810" s="376"/>
      <c r="AA810" s="376"/>
      <c r="AB810" s="376"/>
      <c r="AC810" s="376"/>
    </row>
    <row r="811" spans="1:29" s="23" customFormat="1" x14ac:dyDescent="0.3">
      <c r="A811" s="487"/>
      <c r="B811" s="488"/>
      <c r="C811" s="488"/>
      <c r="D811" s="488"/>
      <c r="E811" s="487"/>
      <c r="F811" s="489"/>
      <c r="G811" s="489"/>
      <c r="H811" s="489"/>
      <c r="I811" s="489"/>
      <c r="J811" s="489"/>
      <c r="K811" s="489"/>
      <c r="L811" s="489"/>
      <c r="M811" s="489"/>
      <c r="N811" s="489"/>
      <c r="O811" s="490"/>
      <c r="P811" s="376"/>
      <c r="Q811" s="376"/>
      <c r="R811" s="376"/>
      <c r="S811" s="376"/>
      <c r="T811" s="376"/>
      <c r="U811" s="376"/>
      <c r="V811" s="376"/>
      <c r="W811" s="376"/>
      <c r="X811" s="376"/>
      <c r="Y811" s="376"/>
      <c r="Z811" s="376"/>
      <c r="AA811" s="376"/>
      <c r="AB811" s="376"/>
      <c r="AC811" s="376"/>
    </row>
    <row r="812" spans="1:29" s="23" customFormat="1" x14ac:dyDescent="0.3">
      <c r="A812" s="487"/>
      <c r="B812" s="488"/>
      <c r="C812" s="488"/>
      <c r="D812" s="488"/>
      <c r="E812" s="487"/>
      <c r="F812" s="489"/>
      <c r="G812" s="489"/>
      <c r="H812" s="489"/>
      <c r="I812" s="489"/>
      <c r="J812" s="489"/>
      <c r="K812" s="489"/>
      <c r="L812" s="489"/>
      <c r="M812" s="489"/>
      <c r="N812" s="489"/>
      <c r="O812" s="490"/>
      <c r="P812" s="376"/>
      <c r="Q812" s="376"/>
      <c r="R812" s="376"/>
      <c r="S812" s="376"/>
      <c r="T812" s="376"/>
      <c r="U812" s="376"/>
      <c r="V812" s="376"/>
      <c r="W812" s="376"/>
      <c r="X812" s="376"/>
      <c r="Y812" s="376"/>
      <c r="Z812" s="376"/>
      <c r="AA812" s="376"/>
      <c r="AB812" s="376"/>
      <c r="AC812" s="376"/>
    </row>
    <row r="813" spans="1:29" s="23" customFormat="1" x14ac:dyDescent="0.3">
      <c r="A813" s="487"/>
      <c r="B813" s="488"/>
      <c r="C813" s="488"/>
      <c r="D813" s="488"/>
      <c r="E813" s="487"/>
      <c r="F813" s="489"/>
      <c r="G813" s="489"/>
      <c r="H813" s="489"/>
      <c r="I813" s="489"/>
      <c r="J813" s="489"/>
      <c r="K813" s="489"/>
      <c r="L813" s="489"/>
      <c r="M813" s="489"/>
      <c r="N813" s="489"/>
      <c r="O813" s="490"/>
      <c r="P813" s="376"/>
      <c r="Q813" s="376"/>
      <c r="R813" s="376"/>
      <c r="S813" s="376"/>
      <c r="T813" s="376"/>
      <c r="U813" s="376"/>
      <c r="V813" s="376"/>
      <c r="W813" s="376"/>
      <c r="X813" s="376"/>
      <c r="Y813" s="376"/>
      <c r="Z813" s="376"/>
      <c r="AA813" s="376"/>
      <c r="AB813" s="376"/>
      <c r="AC813" s="376"/>
    </row>
    <row r="814" spans="1:29" s="23" customFormat="1" x14ac:dyDescent="0.3">
      <c r="A814" s="487"/>
      <c r="B814" s="488"/>
      <c r="C814" s="488"/>
      <c r="D814" s="488"/>
      <c r="E814" s="487"/>
      <c r="F814" s="489"/>
      <c r="G814" s="489"/>
      <c r="H814" s="489"/>
      <c r="I814" s="489"/>
      <c r="J814" s="489"/>
      <c r="K814" s="489"/>
      <c r="L814" s="489"/>
      <c r="M814" s="489"/>
      <c r="N814" s="489"/>
      <c r="O814" s="490"/>
      <c r="P814" s="376"/>
      <c r="Q814" s="376"/>
      <c r="R814" s="376"/>
      <c r="S814" s="376"/>
      <c r="T814" s="376"/>
      <c r="U814" s="376"/>
      <c r="V814" s="376"/>
      <c r="W814" s="376"/>
      <c r="X814" s="376"/>
      <c r="Y814" s="376"/>
      <c r="Z814" s="376"/>
      <c r="AA814" s="376"/>
      <c r="AB814" s="376"/>
      <c r="AC814" s="376"/>
    </row>
    <row r="815" spans="1:29" s="23" customFormat="1" x14ac:dyDescent="0.3">
      <c r="A815" s="487"/>
      <c r="B815" s="488"/>
      <c r="C815" s="488"/>
      <c r="D815" s="488"/>
      <c r="E815" s="487"/>
      <c r="F815" s="489"/>
      <c r="G815" s="489"/>
      <c r="H815" s="489"/>
      <c r="I815" s="489"/>
      <c r="J815" s="489"/>
      <c r="K815" s="489"/>
      <c r="L815" s="489"/>
      <c r="M815" s="489"/>
      <c r="N815" s="489"/>
      <c r="O815" s="490"/>
      <c r="P815" s="376"/>
      <c r="Q815" s="376"/>
      <c r="R815" s="376"/>
      <c r="S815" s="376"/>
      <c r="T815" s="376"/>
      <c r="U815" s="376"/>
      <c r="V815" s="376"/>
      <c r="W815" s="376"/>
      <c r="X815" s="376"/>
      <c r="Y815" s="376"/>
      <c r="Z815" s="376"/>
      <c r="AA815" s="376"/>
      <c r="AB815" s="376"/>
      <c r="AC815" s="376"/>
    </row>
    <row r="816" spans="1:29" s="23" customFormat="1" x14ac:dyDescent="0.3">
      <c r="A816" s="487"/>
      <c r="B816" s="488"/>
      <c r="C816" s="488"/>
      <c r="D816" s="488"/>
      <c r="E816" s="487"/>
      <c r="F816" s="489"/>
      <c r="G816" s="489"/>
      <c r="H816" s="489"/>
      <c r="I816" s="489"/>
      <c r="J816" s="489"/>
      <c r="K816" s="489"/>
      <c r="L816" s="489"/>
      <c r="M816" s="489"/>
      <c r="N816" s="489"/>
      <c r="O816" s="490"/>
      <c r="P816" s="376"/>
      <c r="Q816" s="376"/>
      <c r="R816" s="376"/>
      <c r="S816" s="376"/>
      <c r="T816" s="376"/>
      <c r="U816" s="376"/>
      <c r="V816" s="376"/>
      <c r="W816" s="376"/>
      <c r="X816" s="376"/>
      <c r="Y816" s="376"/>
      <c r="Z816" s="376"/>
      <c r="AA816" s="376"/>
      <c r="AB816" s="376"/>
      <c r="AC816" s="376"/>
    </row>
    <row r="817" spans="1:29" s="23" customFormat="1" x14ac:dyDescent="0.3">
      <c r="A817" s="487"/>
      <c r="B817" s="488"/>
      <c r="C817" s="488"/>
      <c r="D817" s="488"/>
      <c r="E817" s="487"/>
      <c r="F817" s="489"/>
      <c r="G817" s="489"/>
      <c r="H817" s="489"/>
      <c r="I817" s="489"/>
      <c r="J817" s="489"/>
      <c r="K817" s="489"/>
      <c r="L817" s="489"/>
      <c r="M817" s="489"/>
      <c r="N817" s="489"/>
      <c r="O817" s="490"/>
      <c r="P817" s="376"/>
      <c r="Q817" s="376"/>
      <c r="R817" s="376"/>
      <c r="S817" s="376"/>
      <c r="T817" s="376"/>
      <c r="U817" s="376"/>
      <c r="V817" s="376"/>
      <c r="W817" s="376"/>
      <c r="X817" s="376"/>
      <c r="Y817" s="376"/>
      <c r="Z817" s="376"/>
      <c r="AA817" s="376"/>
      <c r="AB817" s="376"/>
      <c r="AC817" s="376"/>
    </row>
    <row r="818" spans="1:29" s="23" customFormat="1" x14ac:dyDescent="0.3">
      <c r="A818" s="487"/>
      <c r="B818" s="488"/>
      <c r="C818" s="488"/>
      <c r="D818" s="488"/>
      <c r="E818" s="487"/>
      <c r="F818" s="489"/>
      <c r="G818" s="489"/>
      <c r="H818" s="489"/>
      <c r="I818" s="489"/>
      <c r="J818" s="489"/>
      <c r="K818" s="489"/>
      <c r="L818" s="489"/>
      <c r="M818" s="489"/>
      <c r="N818" s="489"/>
      <c r="O818" s="490"/>
      <c r="P818" s="376"/>
      <c r="Q818" s="376"/>
      <c r="R818" s="376"/>
      <c r="S818" s="376"/>
      <c r="T818" s="376"/>
      <c r="U818" s="376"/>
      <c r="V818" s="376"/>
      <c r="W818" s="376"/>
      <c r="X818" s="376"/>
      <c r="Y818" s="376"/>
      <c r="Z818" s="376"/>
      <c r="AA818" s="376"/>
      <c r="AB818" s="376"/>
      <c r="AC818" s="376"/>
    </row>
    <row r="819" spans="1:29" s="23" customFormat="1" x14ac:dyDescent="0.3">
      <c r="A819" s="487"/>
      <c r="B819" s="488"/>
      <c r="C819" s="488"/>
      <c r="D819" s="488"/>
      <c r="E819" s="487"/>
      <c r="F819" s="489"/>
      <c r="G819" s="489"/>
      <c r="H819" s="489"/>
      <c r="I819" s="489"/>
      <c r="J819" s="489"/>
      <c r="K819" s="489"/>
      <c r="L819" s="489"/>
      <c r="M819" s="489"/>
      <c r="N819" s="489"/>
      <c r="O819" s="490"/>
      <c r="P819" s="376"/>
      <c r="Q819" s="376"/>
      <c r="R819" s="376"/>
      <c r="S819" s="376"/>
      <c r="T819" s="376"/>
      <c r="U819" s="376"/>
      <c r="V819" s="376"/>
      <c r="W819" s="376"/>
      <c r="X819" s="376"/>
      <c r="Y819" s="376"/>
      <c r="Z819" s="376"/>
      <c r="AA819" s="376"/>
      <c r="AB819" s="376"/>
      <c r="AC819" s="376"/>
    </row>
    <row r="820" spans="1:29" s="23" customFormat="1" x14ac:dyDescent="0.3">
      <c r="A820" s="487"/>
      <c r="B820" s="488"/>
      <c r="C820" s="488"/>
      <c r="D820" s="488"/>
      <c r="E820" s="487"/>
      <c r="F820" s="489"/>
      <c r="G820" s="489"/>
      <c r="H820" s="489"/>
      <c r="I820" s="489"/>
      <c r="J820" s="489"/>
      <c r="K820" s="489"/>
      <c r="L820" s="489"/>
      <c r="M820" s="489"/>
      <c r="N820" s="489"/>
      <c r="O820" s="490"/>
      <c r="P820" s="376"/>
      <c r="Q820" s="376"/>
      <c r="R820" s="376"/>
      <c r="S820" s="376"/>
      <c r="T820" s="376"/>
      <c r="U820" s="376"/>
      <c r="V820" s="376"/>
      <c r="W820" s="376"/>
      <c r="X820" s="376"/>
      <c r="Y820" s="376"/>
      <c r="Z820" s="376"/>
      <c r="AA820" s="376"/>
      <c r="AB820" s="376"/>
      <c r="AC820" s="376"/>
    </row>
    <row r="821" spans="1:29" s="23" customFormat="1" x14ac:dyDescent="0.3">
      <c r="A821" s="487"/>
      <c r="B821" s="488"/>
      <c r="C821" s="488"/>
      <c r="D821" s="488"/>
      <c r="E821" s="487"/>
      <c r="F821" s="489"/>
      <c r="G821" s="489"/>
      <c r="H821" s="489"/>
      <c r="I821" s="489"/>
      <c r="J821" s="489"/>
      <c r="K821" s="489"/>
      <c r="L821" s="489"/>
      <c r="M821" s="489"/>
      <c r="N821" s="489"/>
      <c r="O821" s="490"/>
      <c r="P821" s="376"/>
      <c r="Q821" s="376"/>
      <c r="R821" s="376"/>
      <c r="S821" s="376"/>
      <c r="T821" s="376"/>
      <c r="U821" s="376"/>
      <c r="V821" s="376"/>
      <c r="W821" s="376"/>
      <c r="X821" s="376"/>
      <c r="Y821" s="376"/>
      <c r="Z821" s="376"/>
      <c r="AA821" s="376"/>
      <c r="AB821" s="376"/>
      <c r="AC821" s="376"/>
    </row>
    <row r="822" spans="1:29" s="23" customFormat="1" x14ac:dyDescent="0.3">
      <c r="A822" s="487"/>
      <c r="B822" s="488"/>
      <c r="C822" s="488"/>
      <c r="D822" s="488"/>
      <c r="E822" s="487"/>
      <c r="F822" s="489"/>
      <c r="G822" s="489"/>
      <c r="H822" s="489"/>
      <c r="I822" s="489"/>
      <c r="J822" s="489"/>
      <c r="K822" s="489"/>
      <c r="L822" s="489"/>
      <c r="M822" s="489"/>
      <c r="N822" s="489"/>
      <c r="O822" s="490"/>
      <c r="P822" s="376"/>
      <c r="Q822" s="376"/>
      <c r="R822" s="376"/>
      <c r="S822" s="376"/>
      <c r="T822" s="376"/>
      <c r="U822" s="376"/>
      <c r="V822" s="376"/>
      <c r="W822" s="376"/>
      <c r="X822" s="376"/>
      <c r="Y822" s="376"/>
      <c r="Z822" s="376"/>
      <c r="AA822" s="376"/>
      <c r="AB822" s="376"/>
      <c r="AC822" s="376"/>
    </row>
    <row r="823" spans="1:29" s="23" customFormat="1" x14ac:dyDescent="0.3">
      <c r="A823" s="487"/>
      <c r="B823" s="488"/>
      <c r="C823" s="488"/>
      <c r="D823" s="488"/>
      <c r="E823" s="487"/>
      <c r="F823" s="489"/>
      <c r="G823" s="489"/>
      <c r="H823" s="489"/>
      <c r="I823" s="489"/>
      <c r="J823" s="489"/>
      <c r="K823" s="489"/>
      <c r="L823" s="489"/>
      <c r="M823" s="489"/>
      <c r="N823" s="489"/>
      <c r="O823" s="490"/>
      <c r="P823" s="376"/>
      <c r="Q823" s="376"/>
      <c r="R823" s="376"/>
      <c r="S823" s="376"/>
      <c r="T823" s="376"/>
      <c r="U823" s="376"/>
      <c r="V823" s="376"/>
      <c r="W823" s="376"/>
      <c r="X823" s="376"/>
      <c r="Y823" s="376"/>
      <c r="Z823" s="376"/>
      <c r="AA823" s="376"/>
      <c r="AB823" s="376"/>
      <c r="AC823" s="376"/>
    </row>
    <row r="824" spans="1:29" s="23" customFormat="1" x14ac:dyDescent="0.3">
      <c r="A824" s="487"/>
      <c r="B824" s="488"/>
      <c r="C824" s="488"/>
      <c r="D824" s="488"/>
      <c r="E824" s="487"/>
      <c r="F824" s="489"/>
      <c r="G824" s="489"/>
      <c r="H824" s="489"/>
      <c r="I824" s="489"/>
      <c r="J824" s="489"/>
      <c r="K824" s="489"/>
      <c r="L824" s="489"/>
      <c r="M824" s="489"/>
      <c r="N824" s="489"/>
      <c r="O824" s="490"/>
      <c r="P824" s="376"/>
      <c r="Q824" s="376"/>
      <c r="R824" s="376"/>
      <c r="S824" s="376"/>
      <c r="T824" s="376"/>
      <c r="U824" s="376"/>
      <c r="V824" s="376"/>
      <c r="W824" s="376"/>
      <c r="X824" s="376"/>
      <c r="Y824" s="376"/>
      <c r="Z824" s="376"/>
      <c r="AA824" s="376"/>
      <c r="AB824" s="376"/>
      <c r="AC824" s="376"/>
    </row>
    <row r="825" spans="1:29" s="23" customFormat="1" x14ac:dyDescent="0.3">
      <c r="A825" s="487"/>
      <c r="B825" s="488"/>
      <c r="C825" s="488"/>
      <c r="D825" s="488"/>
      <c r="E825" s="487"/>
      <c r="F825" s="489"/>
      <c r="G825" s="489"/>
      <c r="H825" s="489"/>
      <c r="I825" s="489"/>
      <c r="J825" s="489"/>
      <c r="K825" s="489"/>
      <c r="L825" s="489"/>
      <c r="M825" s="489"/>
      <c r="N825" s="489"/>
      <c r="O825" s="490"/>
      <c r="P825" s="376"/>
      <c r="Q825" s="376"/>
      <c r="R825" s="376"/>
      <c r="S825" s="376"/>
      <c r="T825" s="376"/>
      <c r="U825" s="376"/>
      <c r="V825" s="376"/>
      <c r="W825" s="376"/>
      <c r="X825" s="376"/>
      <c r="Y825" s="376"/>
      <c r="Z825" s="376"/>
      <c r="AA825" s="376"/>
      <c r="AB825" s="376"/>
      <c r="AC825" s="376"/>
    </row>
    <row r="826" spans="1:29" s="23" customFormat="1" x14ac:dyDescent="0.3">
      <c r="A826" s="487"/>
      <c r="B826" s="488"/>
      <c r="C826" s="488"/>
      <c r="D826" s="488"/>
      <c r="E826" s="487"/>
      <c r="F826" s="489"/>
      <c r="G826" s="489"/>
      <c r="H826" s="489"/>
      <c r="I826" s="489"/>
      <c r="J826" s="489"/>
      <c r="K826" s="489"/>
      <c r="L826" s="489"/>
      <c r="M826" s="489"/>
      <c r="N826" s="489"/>
      <c r="O826" s="490"/>
      <c r="P826" s="376"/>
      <c r="Q826" s="376"/>
      <c r="R826" s="376"/>
      <c r="S826" s="376"/>
      <c r="T826" s="376"/>
      <c r="U826" s="376"/>
      <c r="V826" s="376"/>
      <c r="W826" s="376"/>
      <c r="X826" s="376"/>
      <c r="Y826" s="376"/>
      <c r="Z826" s="376"/>
      <c r="AA826" s="376"/>
      <c r="AB826" s="376"/>
      <c r="AC826" s="376"/>
    </row>
    <row r="827" spans="1:29" s="23" customFormat="1" x14ac:dyDescent="0.3">
      <c r="A827" s="487"/>
      <c r="B827" s="488"/>
      <c r="C827" s="488"/>
      <c r="D827" s="488"/>
      <c r="E827" s="487"/>
      <c r="F827" s="489"/>
      <c r="G827" s="489"/>
      <c r="H827" s="489"/>
      <c r="I827" s="489"/>
      <c r="J827" s="489"/>
      <c r="K827" s="489"/>
      <c r="L827" s="489"/>
      <c r="M827" s="489"/>
      <c r="N827" s="489"/>
      <c r="O827" s="490"/>
      <c r="P827" s="376"/>
      <c r="Q827" s="376"/>
      <c r="R827" s="376"/>
      <c r="S827" s="376"/>
      <c r="T827" s="376"/>
      <c r="U827" s="376"/>
      <c r="V827" s="376"/>
      <c r="W827" s="376"/>
      <c r="X827" s="376"/>
      <c r="Y827" s="376"/>
      <c r="Z827" s="376"/>
      <c r="AA827" s="376"/>
      <c r="AB827" s="376"/>
      <c r="AC827" s="376"/>
    </row>
    <row r="828" spans="1:29" s="23" customFormat="1" x14ac:dyDescent="0.3">
      <c r="A828" s="487"/>
      <c r="B828" s="488"/>
      <c r="C828" s="488"/>
      <c r="D828" s="488"/>
      <c r="E828" s="487"/>
      <c r="F828" s="489"/>
      <c r="G828" s="489"/>
      <c r="H828" s="489"/>
      <c r="I828" s="489"/>
      <c r="J828" s="489"/>
      <c r="K828" s="489"/>
      <c r="L828" s="489"/>
      <c r="M828" s="489"/>
      <c r="N828" s="489"/>
      <c r="O828" s="490"/>
      <c r="P828" s="376"/>
      <c r="Q828" s="376"/>
      <c r="R828" s="376"/>
      <c r="S828" s="376"/>
      <c r="T828" s="376"/>
      <c r="U828" s="376"/>
      <c r="V828" s="376"/>
      <c r="W828" s="376"/>
      <c r="X828" s="376"/>
      <c r="Y828" s="376"/>
      <c r="Z828" s="376"/>
      <c r="AA828" s="376"/>
      <c r="AB828" s="376"/>
      <c r="AC828" s="376"/>
    </row>
    <row r="829" spans="1:29" s="23" customFormat="1" x14ac:dyDescent="0.3">
      <c r="A829" s="487"/>
      <c r="B829" s="488"/>
      <c r="C829" s="488"/>
      <c r="D829" s="488"/>
      <c r="E829" s="487"/>
      <c r="F829" s="489"/>
      <c r="G829" s="489"/>
      <c r="H829" s="489"/>
      <c r="I829" s="489"/>
      <c r="J829" s="489"/>
      <c r="K829" s="489"/>
      <c r="L829" s="489"/>
      <c r="M829" s="489"/>
      <c r="N829" s="489"/>
      <c r="O829" s="490"/>
      <c r="P829" s="376"/>
      <c r="Q829" s="376"/>
      <c r="R829" s="376"/>
      <c r="S829" s="376"/>
      <c r="T829" s="376"/>
      <c r="U829" s="376"/>
      <c r="V829" s="376"/>
      <c r="W829" s="376"/>
      <c r="X829" s="376"/>
      <c r="Y829" s="376"/>
      <c r="Z829" s="376"/>
      <c r="AA829" s="376"/>
      <c r="AB829" s="376"/>
      <c r="AC829" s="376"/>
    </row>
    <row r="830" spans="1:29" s="23" customFormat="1" x14ac:dyDescent="0.3">
      <c r="A830" s="487"/>
      <c r="B830" s="488"/>
      <c r="C830" s="488"/>
      <c r="D830" s="488"/>
      <c r="E830" s="487"/>
      <c r="F830" s="489"/>
      <c r="G830" s="489"/>
      <c r="H830" s="489"/>
      <c r="I830" s="489"/>
      <c r="J830" s="489"/>
      <c r="K830" s="489"/>
      <c r="L830" s="489"/>
      <c r="M830" s="489"/>
      <c r="N830" s="489"/>
      <c r="O830" s="490"/>
      <c r="P830" s="376"/>
      <c r="Q830" s="376"/>
      <c r="R830" s="376"/>
      <c r="S830" s="376"/>
      <c r="T830" s="376"/>
      <c r="U830" s="376"/>
      <c r="V830" s="376"/>
      <c r="W830" s="376"/>
      <c r="X830" s="376"/>
      <c r="Y830" s="376"/>
      <c r="Z830" s="376"/>
      <c r="AA830" s="376"/>
      <c r="AB830" s="376"/>
      <c r="AC830" s="376"/>
    </row>
    <row r="831" spans="1:29" s="23" customFormat="1" x14ac:dyDescent="0.3">
      <c r="A831" s="487"/>
      <c r="B831" s="488"/>
      <c r="C831" s="488"/>
      <c r="D831" s="488"/>
      <c r="E831" s="487"/>
      <c r="F831" s="489"/>
      <c r="G831" s="489"/>
      <c r="H831" s="489"/>
      <c r="I831" s="489"/>
      <c r="J831" s="489"/>
      <c r="K831" s="489"/>
      <c r="L831" s="489"/>
      <c r="M831" s="489"/>
      <c r="N831" s="489"/>
      <c r="O831" s="490"/>
      <c r="P831" s="376"/>
      <c r="Q831" s="376"/>
      <c r="R831" s="376"/>
      <c r="S831" s="376"/>
      <c r="T831" s="376"/>
      <c r="U831" s="376"/>
      <c r="V831" s="376"/>
      <c r="W831" s="376"/>
      <c r="X831" s="376"/>
      <c r="Y831" s="376"/>
      <c r="Z831" s="376"/>
      <c r="AA831" s="376"/>
      <c r="AB831" s="376"/>
      <c r="AC831" s="376"/>
    </row>
    <row r="832" spans="1:29" s="23" customFormat="1" x14ac:dyDescent="0.3">
      <c r="A832" s="487"/>
      <c r="B832" s="488"/>
      <c r="C832" s="488"/>
      <c r="D832" s="488"/>
      <c r="E832" s="487"/>
      <c r="F832" s="489"/>
      <c r="G832" s="489"/>
      <c r="H832" s="489"/>
      <c r="I832" s="489"/>
      <c r="J832" s="489"/>
      <c r="K832" s="489"/>
      <c r="L832" s="489"/>
      <c r="M832" s="489"/>
      <c r="N832" s="489"/>
      <c r="O832" s="490"/>
      <c r="P832" s="376"/>
      <c r="Q832" s="376"/>
      <c r="R832" s="376"/>
      <c r="S832" s="376"/>
      <c r="T832" s="376"/>
      <c r="U832" s="376"/>
      <c r="V832" s="376"/>
      <c r="W832" s="376"/>
      <c r="X832" s="376"/>
      <c r="Y832" s="376"/>
      <c r="Z832" s="376"/>
      <c r="AA832" s="376"/>
      <c r="AB832" s="376"/>
      <c r="AC832" s="376"/>
    </row>
    <row r="833" spans="1:29" s="23" customFormat="1" x14ac:dyDescent="0.3">
      <c r="A833" s="487"/>
      <c r="B833" s="488"/>
      <c r="C833" s="488"/>
      <c r="D833" s="488"/>
      <c r="E833" s="487"/>
      <c r="F833" s="489"/>
      <c r="G833" s="489"/>
      <c r="H833" s="489"/>
      <c r="I833" s="489"/>
      <c r="J833" s="489"/>
      <c r="K833" s="489"/>
      <c r="L833" s="489"/>
      <c r="M833" s="489"/>
      <c r="N833" s="489"/>
      <c r="O833" s="490"/>
      <c r="P833" s="376"/>
      <c r="Q833" s="376"/>
      <c r="R833" s="376"/>
      <c r="S833" s="376"/>
      <c r="T833" s="376"/>
      <c r="U833" s="376"/>
      <c r="V833" s="376"/>
      <c r="W833" s="376"/>
      <c r="X833" s="376"/>
      <c r="Y833" s="376"/>
      <c r="Z833" s="376"/>
      <c r="AA833" s="376"/>
      <c r="AB833" s="376"/>
      <c r="AC833" s="376"/>
    </row>
    <row r="834" spans="1:29" s="23" customFormat="1" x14ac:dyDescent="0.3">
      <c r="A834" s="487"/>
      <c r="B834" s="488"/>
      <c r="C834" s="488"/>
      <c r="D834" s="488"/>
      <c r="E834" s="487"/>
      <c r="F834" s="489"/>
      <c r="G834" s="489"/>
      <c r="H834" s="489"/>
      <c r="I834" s="489"/>
      <c r="J834" s="489"/>
      <c r="K834" s="489"/>
      <c r="L834" s="489"/>
      <c r="M834" s="489"/>
      <c r="N834" s="489"/>
      <c r="O834" s="490"/>
      <c r="P834" s="376"/>
      <c r="Q834" s="376"/>
      <c r="R834" s="376"/>
      <c r="S834" s="376"/>
      <c r="T834" s="376"/>
      <c r="U834" s="376"/>
      <c r="V834" s="376"/>
      <c r="W834" s="376"/>
      <c r="X834" s="376"/>
      <c r="Y834" s="376"/>
      <c r="Z834" s="376"/>
      <c r="AA834" s="376"/>
      <c r="AB834" s="376"/>
      <c r="AC834" s="376"/>
    </row>
    <row r="835" spans="1:29" s="23" customFormat="1" x14ac:dyDescent="0.3">
      <c r="A835" s="487"/>
      <c r="B835" s="488"/>
      <c r="C835" s="488"/>
      <c r="D835" s="488"/>
      <c r="E835" s="487"/>
      <c r="F835" s="489"/>
      <c r="G835" s="489"/>
      <c r="H835" s="489"/>
      <c r="I835" s="489"/>
      <c r="J835" s="489"/>
      <c r="K835" s="489"/>
      <c r="L835" s="489"/>
      <c r="M835" s="489"/>
      <c r="N835" s="489"/>
      <c r="O835" s="490"/>
      <c r="P835" s="376"/>
      <c r="Q835" s="376"/>
      <c r="R835" s="376"/>
      <c r="S835" s="376"/>
      <c r="T835" s="376"/>
      <c r="U835" s="376"/>
      <c r="V835" s="376"/>
      <c r="W835" s="376"/>
      <c r="X835" s="376"/>
      <c r="Y835" s="376"/>
      <c r="Z835" s="376"/>
      <c r="AA835" s="376"/>
      <c r="AB835" s="376"/>
      <c r="AC835" s="376"/>
    </row>
    <row r="836" spans="1:29" s="23" customFormat="1" x14ac:dyDescent="0.3">
      <c r="A836" s="487"/>
      <c r="B836" s="488"/>
      <c r="C836" s="488"/>
      <c r="D836" s="488"/>
      <c r="E836" s="487"/>
      <c r="F836" s="489"/>
      <c r="G836" s="489"/>
      <c r="H836" s="489"/>
      <c r="I836" s="489"/>
      <c r="J836" s="489"/>
      <c r="K836" s="489"/>
      <c r="L836" s="489"/>
      <c r="M836" s="489"/>
      <c r="N836" s="489"/>
      <c r="O836" s="490"/>
      <c r="P836" s="376"/>
      <c r="Q836" s="376"/>
      <c r="R836" s="376"/>
      <c r="S836" s="376"/>
      <c r="T836" s="376"/>
      <c r="U836" s="376"/>
      <c r="V836" s="376"/>
      <c r="W836" s="376"/>
      <c r="X836" s="376"/>
      <c r="Y836" s="376"/>
      <c r="Z836" s="376"/>
      <c r="AA836" s="376"/>
      <c r="AB836" s="376"/>
      <c r="AC836" s="376"/>
    </row>
    <row r="837" spans="1:29" s="23" customFormat="1" x14ac:dyDescent="0.3">
      <c r="A837" s="487"/>
      <c r="B837" s="488"/>
      <c r="C837" s="488"/>
      <c r="D837" s="488"/>
      <c r="E837" s="487"/>
      <c r="F837" s="489"/>
      <c r="G837" s="489"/>
      <c r="H837" s="489"/>
      <c r="I837" s="489"/>
      <c r="J837" s="489"/>
      <c r="K837" s="489"/>
      <c r="L837" s="489"/>
      <c r="M837" s="489"/>
      <c r="N837" s="489"/>
      <c r="O837" s="490"/>
      <c r="P837" s="376"/>
      <c r="Q837" s="376"/>
      <c r="R837" s="376"/>
      <c r="S837" s="376"/>
      <c r="T837" s="376"/>
      <c r="U837" s="376"/>
      <c r="V837" s="376"/>
      <c r="W837" s="376"/>
      <c r="X837" s="376"/>
      <c r="Y837" s="376"/>
      <c r="Z837" s="376"/>
      <c r="AA837" s="376"/>
      <c r="AB837" s="376"/>
      <c r="AC837" s="376"/>
    </row>
    <row r="838" spans="1:29" s="23" customFormat="1" x14ac:dyDescent="0.3">
      <c r="A838" s="487"/>
      <c r="B838" s="488"/>
      <c r="C838" s="488"/>
      <c r="D838" s="488"/>
      <c r="E838" s="487"/>
      <c r="F838" s="489"/>
      <c r="G838" s="489"/>
      <c r="H838" s="489"/>
      <c r="I838" s="489"/>
      <c r="J838" s="489"/>
      <c r="K838" s="489"/>
      <c r="L838" s="489"/>
      <c r="M838" s="489"/>
      <c r="N838" s="489"/>
      <c r="O838" s="490"/>
      <c r="P838" s="376"/>
      <c r="Q838" s="376"/>
      <c r="R838" s="376"/>
      <c r="S838" s="376"/>
      <c r="T838" s="376"/>
      <c r="U838" s="376"/>
      <c r="V838" s="376"/>
      <c r="W838" s="376"/>
      <c r="X838" s="376"/>
      <c r="Y838" s="376"/>
      <c r="Z838" s="376"/>
      <c r="AA838" s="376"/>
      <c r="AB838" s="376"/>
      <c r="AC838" s="376"/>
    </row>
    <row r="839" spans="1:29" s="23" customFormat="1" x14ac:dyDescent="0.3">
      <c r="A839" s="487"/>
      <c r="B839" s="488"/>
      <c r="C839" s="488"/>
      <c r="D839" s="488"/>
      <c r="E839" s="487"/>
      <c r="F839" s="489"/>
      <c r="G839" s="489"/>
      <c r="H839" s="489"/>
      <c r="I839" s="489"/>
      <c r="J839" s="489"/>
      <c r="K839" s="489"/>
      <c r="L839" s="489"/>
      <c r="M839" s="489"/>
      <c r="N839" s="489"/>
      <c r="O839" s="490"/>
      <c r="P839" s="376"/>
      <c r="Q839" s="376"/>
      <c r="R839" s="376"/>
      <c r="S839" s="376"/>
      <c r="T839" s="376"/>
      <c r="U839" s="376"/>
      <c r="V839" s="376"/>
      <c r="W839" s="376"/>
      <c r="X839" s="376"/>
      <c r="Y839" s="376"/>
      <c r="Z839" s="376"/>
      <c r="AA839" s="376"/>
      <c r="AB839" s="376"/>
      <c r="AC839" s="376"/>
    </row>
    <row r="840" spans="1:29" s="23" customFormat="1" x14ac:dyDescent="0.3">
      <c r="A840" s="487"/>
      <c r="B840" s="488"/>
      <c r="C840" s="488"/>
      <c r="D840" s="488"/>
      <c r="E840" s="487"/>
      <c r="F840" s="489"/>
      <c r="G840" s="489"/>
      <c r="H840" s="489"/>
      <c r="I840" s="489"/>
      <c r="J840" s="489"/>
      <c r="K840" s="489"/>
      <c r="L840" s="489"/>
      <c r="M840" s="489"/>
      <c r="N840" s="489"/>
      <c r="O840" s="490"/>
      <c r="P840" s="376"/>
      <c r="Q840" s="376"/>
      <c r="R840" s="376"/>
      <c r="S840" s="376"/>
      <c r="T840" s="376"/>
      <c r="U840" s="376"/>
      <c r="V840" s="376"/>
      <c r="W840" s="376"/>
      <c r="X840" s="376"/>
      <c r="Y840" s="376"/>
      <c r="Z840" s="376"/>
      <c r="AA840" s="376"/>
      <c r="AB840" s="376"/>
      <c r="AC840" s="376"/>
    </row>
    <row r="841" spans="1:29" s="23" customFormat="1" x14ac:dyDescent="0.3">
      <c r="A841" s="487"/>
      <c r="B841" s="488"/>
      <c r="C841" s="488"/>
      <c r="D841" s="488"/>
      <c r="E841" s="487"/>
      <c r="F841" s="489"/>
      <c r="G841" s="489"/>
      <c r="H841" s="489"/>
      <c r="I841" s="489"/>
      <c r="J841" s="489"/>
      <c r="K841" s="489"/>
      <c r="L841" s="489"/>
      <c r="M841" s="489"/>
      <c r="N841" s="489"/>
      <c r="O841" s="490"/>
      <c r="P841" s="376"/>
      <c r="Q841" s="376"/>
      <c r="R841" s="376"/>
      <c r="S841" s="376"/>
      <c r="T841" s="376"/>
      <c r="U841" s="376"/>
      <c r="V841" s="376"/>
      <c r="W841" s="376"/>
      <c r="X841" s="376"/>
      <c r="Y841" s="376"/>
      <c r="Z841" s="376"/>
      <c r="AA841" s="376"/>
      <c r="AB841" s="376"/>
      <c r="AC841" s="376"/>
    </row>
    <row r="842" spans="1:29" s="23" customFormat="1" x14ac:dyDescent="0.3">
      <c r="A842" s="487"/>
      <c r="B842" s="488"/>
      <c r="C842" s="488"/>
      <c r="D842" s="488"/>
      <c r="E842" s="487"/>
      <c r="F842" s="489"/>
      <c r="G842" s="489"/>
      <c r="H842" s="489"/>
      <c r="I842" s="489"/>
      <c r="J842" s="489"/>
      <c r="K842" s="489"/>
      <c r="L842" s="489"/>
      <c r="M842" s="489"/>
      <c r="N842" s="489"/>
      <c r="O842" s="490"/>
      <c r="P842" s="376"/>
      <c r="Q842" s="376"/>
      <c r="R842" s="376"/>
      <c r="S842" s="376"/>
      <c r="T842" s="376"/>
      <c r="U842" s="376"/>
      <c r="V842" s="376"/>
      <c r="W842" s="376"/>
      <c r="X842" s="376"/>
      <c r="Y842" s="376"/>
      <c r="Z842" s="376"/>
      <c r="AA842" s="376"/>
      <c r="AB842" s="376"/>
      <c r="AC842" s="376"/>
    </row>
    <row r="843" spans="1:29" s="23" customFormat="1" x14ac:dyDescent="0.3">
      <c r="A843" s="487"/>
      <c r="B843" s="488"/>
      <c r="C843" s="488"/>
      <c r="D843" s="488"/>
      <c r="E843" s="487"/>
      <c r="F843" s="489"/>
      <c r="G843" s="489"/>
      <c r="H843" s="489"/>
      <c r="I843" s="489"/>
      <c r="J843" s="489"/>
      <c r="K843" s="489"/>
      <c r="L843" s="489"/>
      <c r="M843" s="489"/>
      <c r="N843" s="489"/>
      <c r="O843" s="490"/>
      <c r="P843" s="376"/>
      <c r="Q843" s="376"/>
      <c r="R843" s="376"/>
      <c r="S843" s="376"/>
      <c r="T843" s="376"/>
      <c r="U843" s="376"/>
      <c r="V843" s="376"/>
      <c r="W843" s="376"/>
      <c r="X843" s="376"/>
      <c r="Y843" s="376"/>
      <c r="Z843" s="376"/>
      <c r="AA843" s="376"/>
      <c r="AB843" s="376"/>
      <c r="AC843" s="376"/>
    </row>
    <row r="844" spans="1:29" s="23" customFormat="1" x14ac:dyDescent="0.3">
      <c r="A844" s="487"/>
      <c r="B844" s="488"/>
      <c r="C844" s="488"/>
      <c r="D844" s="488"/>
      <c r="E844" s="487"/>
      <c r="F844" s="489"/>
      <c r="G844" s="489"/>
      <c r="H844" s="489"/>
      <c r="I844" s="489"/>
      <c r="J844" s="489"/>
      <c r="K844" s="489"/>
      <c r="L844" s="489"/>
      <c r="M844" s="489"/>
      <c r="N844" s="489"/>
      <c r="O844" s="490"/>
      <c r="P844" s="376"/>
      <c r="Q844" s="376"/>
      <c r="R844" s="376"/>
      <c r="S844" s="376"/>
      <c r="T844" s="376"/>
      <c r="U844" s="376"/>
      <c r="V844" s="376"/>
      <c r="W844" s="376"/>
      <c r="X844" s="376"/>
      <c r="Y844" s="376"/>
      <c r="Z844" s="376"/>
      <c r="AA844" s="376"/>
      <c r="AB844" s="376"/>
      <c r="AC844" s="376"/>
    </row>
    <row r="845" spans="1:29" s="23" customFormat="1" x14ac:dyDescent="0.3">
      <c r="A845" s="487"/>
      <c r="B845" s="488"/>
      <c r="C845" s="488"/>
      <c r="D845" s="488"/>
      <c r="E845" s="487"/>
      <c r="F845" s="489"/>
      <c r="G845" s="489"/>
      <c r="H845" s="489"/>
      <c r="I845" s="489"/>
      <c r="J845" s="489"/>
      <c r="K845" s="489"/>
      <c r="L845" s="489"/>
      <c r="M845" s="489"/>
      <c r="N845" s="489"/>
      <c r="O845" s="490"/>
      <c r="P845" s="376"/>
      <c r="Q845" s="376"/>
      <c r="R845" s="376"/>
      <c r="S845" s="376"/>
      <c r="T845" s="376"/>
      <c r="U845" s="376"/>
      <c r="V845" s="376"/>
      <c r="W845" s="376"/>
      <c r="X845" s="376"/>
      <c r="Y845" s="376"/>
      <c r="Z845" s="376"/>
      <c r="AA845" s="376"/>
      <c r="AB845" s="376"/>
      <c r="AC845" s="376"/>
    </row>
    <row r="846" spans="1:29" s="23" customFormat="1" x14ac:dyDescent="0.3">
      <c r="A846" s="487"/>
      <c r="B846" s="488"/>
      <c r="C846" s="488"/>
      <c r="D846" s="488"/>
      <c r="E846" s="487"/>
      <c r="F846" s="489"/>
      <c r="G846" s="489"/>
      <c r="H846" s="489"/>
      <c r="I846" s="489"/>
      <c r="J846" s="489"/>
      <c r="K846" s="489"/>
      <c r="L846" s="489"/>
      <c r="M846" s="489"/>
      <c r="N846" s="489"/>
      <c r="O846" s="490"/>
      <c r="P846" s="376"/>
      <c r="Q846" s="376"/>
      <c r="R846" s="376"/>
      <c r="S846" s="376"/>
      <c r="T846" s="376"/>
      <c r="U846" s="376"/>
      <c r="V846" s="376"/>
      <c r="W846" s="376"/>
      <c r="X846" s="376"/>
      <c r="Y846" s="376"/>
      <c r="Z846" s="376"/>
      <c r="AA846" s="376"/>
      <c r="AB846" s="376"/>
      <c r="AC846" s="376"/>
    </row>
    <row r="847" spans="1:29" s="23" customFormat="1" x14ac:dyDescent="0.3">
      <c r="A847" s="487"/>
      <c r="B847" s="488"/>
      <c r="C847" s="488"/>
      <c r="D847" s="488"/>
      <c r="E847" s="487"/>
      <c r="F847" s="489"/>
      <c r="G847" s="489"/>
      <c r="H847" s="489"/>
      <c r="I847" s="489"/>
      <c r="J847" s="489"/>
      <c r="K847" s="489"/>
      <c r="L847" s="489"/>
      <c r="M847" s="489"/>
      <c r="N847" s="489"/>
      <c r="O847" s="490"/>
      <c r="P847" s="376"/>
      <c r="Q847" s="376"/>
      <c r="R847" s="376"/>
      <c r="S847" s="376"/>
      <c r="T847" s="376"/>
      <c r="U847" s="376"/>
      <c r="V847" s="376"/>
      <c r="W847" s="376"/>
      <c r="X847" s="376"/>
      <c r="Y847" s="376"/>
      <c r="Z847" s="376"/>
      <c r="AA847" s="376"/>
      <c r="AB847" s="376"/>
      <c r="AC847" s="376"/>
    </row>
    <row r="848" spans="1:29" s="23" customFormat="1" x14ac:dyDescent="0.3">
      <c r="A848" s="487"/>
      <c r="B848" s="488"/>
      <c r="C848" s="488"/>
      <c r="D848" s="488"/>
      <c r="E848" s="487"/>
      <c r="F848" s="489"/>
      <c r="G848" s="489"/>
      <c r="H848" s="489"/>
      <c r="I848" s="489"/>
      <c r="J848" s="489"/>
      <c r="K848" s="489"/>
      <c r="L848" s="489"/>
      <c r="M848" s="489"/>
      <c r="N848" s="489"/>
      <c r="O848" s="490"/>
      <c r="P848" s="376"/>
      <c r="Q848" s="376"/>
      <c r="R848" s="376"/>
      <c r="S848" s="376"/>
      <c r="T848" s="376"/>
      <c r="U848" s="376"/>
      <c r="V848" s="376"/>
      <c r="W848" s="376"/>
      <c r="X848" s="376"/>
      <c r="Y848" s="376"/>
      <c r="Z848" s="376"/>
      <c r="AA848" s="376"/>
      <c r="AB848" s="376"/>
      <c r="AC848" s="376"/>
    </row>
    <row r="849" spans="1:29" s="23" customFormat="1" x14ac:dyDescent="0.3">
      <c r="A849" s="487"/>
      <c r="B849" s="488"/>
      <c r="C849" s="488"/>
      <c r="D849" s="488"/>
      <c r="E849" s="487"/>
      <c r="F849" s="489"/>
      <c r="G849" s="489"/>
      <c r="H849" s="489"/>
      <c r="I849" s="489"/>
      <c r="J849" s="489"/>
      <c r="K849" s="489"/>
      <c r="L849" s="489"/>
      <c r="M849" s="489"/>
      <c r="N849" s="489"/>
      <c r="O849" s="490"/>
      <c r="P849" s="376"/>
      <c r="Q849" s="376"/>
      <c r="R849" s="376"/>
      <c r="S849" s="376"/>
      <c r="T849" s="376"/>
      <c r="U849" s="376"/>
      <c r="V849" s="376"/>
      <c r="W849" s="376"/>
      <c r="X849" s="376"/>
      <c r="Y849" s="376"/>
      <c r="Z849" s="376"/>
      <c r="AA849" s="376"/>
      <c r="AB849" s="376"/>
      <c r="AC849" s="376"/>
    </row>
    <row r="850" spans="1:29" s="23" customFormat="1" x14ac:dyDescent="0.3">
      <c r="A850" s="487"/>
      <c r="B850" s="488"/>
      <c r="C850" s="488"/>
      <c r="D850" s="488"/>
      <c r="E850" s="487"/>
      <c r="F850" s="489"/>
      <c r="G850" s="489"/>
      <c r="H850" s="489"/>
      <c r="I850" s="489"/>
      <c r="J850" s="489"/>
      <c r="K850" s="489"/>
      <c r="L850" s="489"/>
      <c r="M850" s="489"/>
      <c r="N850" s="489"/>
      <c r="O850" s="490"/>
      <c r="P850" s="376"/>
      <c r="Q850" s="376"/>
      <c r="R850" s="376"/>
      <c r="S850" s="376"/>
      <c r="T850" s="376"/>
      <c r="U850" s="376"/>
      <c r="V850" s="376"/>
      <c r="W850" s="376"/>
      <c r="X850" s="376"/>
      <c r="Y850" s="376"/>
      <c r="Z850" s="376"/>
      <c r="AA850" s="376"/>
      <c r="AB850" s="376"/>
      <c r="AC850" s="376"/>
    </row>
    <row r="851" spans="1:29" s="23" customFormat="1" x14ac:dyDescent="0.3">
      <c r="A851" s="487"/>
      <c r="B851" s="488"/>
      <c r="C851" s="488"/>
      <c r="D851" s="488"/>
      <c r="E851" s="487"/>
      <c r="F851" s="489"/>
      <c r="G851" s="489"/>
      <c r="H851" s="489"/>
      <c r="I851" s="489"/>
      <c r="J851" s="489"/>
      <c r="K851" s="489"/>
      <c r="L851" s="489"/>
      <c r="M851" s="489"/>
      <c r="N851" s="489"/>
      <c r="O851" s="490"/>
      <c r="P851" s="376"/>
      <c r="Q851" s="376"/>
      <c r="R851" s="376"/>
      <c r="S851" s="376"/>
      <c r="T851" s="376"/>
      <c r="U851" s="376"/>
      <c r="V851" s="376"/>
      <c r="W851" s="376"/>
      <c r="X851" s="376"/>
      <c r="Y851" s="376"/>
      <c r="Z851" s="376"/>
      <c r="AA851" s="376"/>
      <c r="AB851" s="376"/>
      <c r="AC851" s="376"/>
    </row>
    <row r="852" spans="1:29" s="23" customFormat="1" x14ac:dyDescent="0.3">
      <c r="A852" s="487"/>
      <c r="B852" s="488"/>
      <c r="C852" s="488"/>
      <c r="D852" s="488"/>
      <c r="E852" s="487"/>
      <c r="F852" s="489"/>
      <c r="G852" s="489"/>
      <c r="H852" s="489"/>
      <c r="I852" s="489"/>
      <c r="J852" s="489"/>
      <c r="K852" s="489"/>
      <c r="L852" s="489"/>
      <c r="M852" s="489"/>
      <c r="N852" s="489"/>
      <c r="O852" s="490"/>
      <c r="P852" s="376"/>
      <c r="Q852" s="376"/>
      <c r="R852" s="376"/>
      <c r="S852" s="376"/>
      <c r="T852" s="376"/>
      <c r="U852" s="376"/>
      <c r="V852" s="376"/>
      <c r="W852" s="376"/>
      <c r="X852" s="376"/>
      <c r="Y852" s="376"/>
      <c r="Z852" s="376"/>
      <c r="AA852" s="376"/>
      <c r="AB852" s="376"/>
      <c r="AC852" s="376"/>
    </row>
    <row r="853" spans="1:29" s="23" customFormat="1" x14ac:dyDescent="0.3">
      <c r="A853" s="487"/>
      <c r="B853" s="488"/>
      <c r="C853" s="488"/>
      <c r="D853" s="488"/>
      <c r="E853" s="487"/>
      <c r="F853" s="489"/>
      <c r="G853" s="489"/>
      <c r="H853" s="489"/>
      <c r="I853" s="489"/>
      <c r="J853" s="489"/>
      <c r="K853" s="489"/>
      <c r="L853" s="489"/>
      <c r="M853" s="489"/>
      <c r="N853" s="489"/>
      <c r="O853" s="490"/>
      <c r="P853" s="376"/>
      <c r="Q853" s="376"/>
      <c r="R853" s="376"/>
      <c r="S853" s="376"/>
      <c r="T853" s="376"/>
      <c r="U853" s="376"/>
      <c r="V853" s="376"/>
      <c r="W853" s="376"/>
      <c r="X853" s="376"/>
      <c r="Y853" s="376"/>
      <c r="Z853" s="376"/>
      <c r="AA853" s="376"/>
      <c r="AB853" s="376"/>
      <c r="AC853" s="376"/>
    </row>
    <row r="854" spans="1:29" s="23" customFormat="1" x14ac:dyDescent="0.3">
      <c r="A854" s="487"/>
      <c r="B854" s="488"/>
      <c r="C854" s="488"/>
      <c r="D854" s="488"/>
      <c r="E854" s="487"/>
      <c r="F854" s="489"/>
      <c r="G854" s="489"/>
      <c r="H854" s="489"/>
      <c r="I854" s="489"/>
      <c r="J854" s="489"/>
      <c r="K854" s="489"/>
      <c r="L854" s="489"/>
      <c r="M854" s="489"/>
      <c r="N854" s="489"/>
      <c r="O854" s="490"/>
      <c r="P854" s="376"/>
      <c r="Q854" s="376"/>
      <c r="R854" s="376"/>
      <c r="S854" s="376"/>
      <c r="T854" s="376"/>
      <c r="U854" s="376"/>
      <c r="V854" s="376"/>
      <c r="W854" s="376"/>
      <c r="X854" s="376"/>
      <c r="Y854" s="376"/>
      <c r="Z854" s="376"/>
      <c r="AA854" s="376"/>
      <c r="AB854" s="376"/>
      <c r="AC854" s="376"/>
    </row>
    <row r="855" spans="1:29" s="23" customFormat="1" x14ac:dyDescent="0.3">
      <c r="A855" s="487"/>
      <c r="B855" s="488"/>
      <c r="C855" s="488"/>
      <c r="D855" s="488"/>
      <c r="E855" s="487"/>
      <c r="F855" s="489"/>
      <c r="G855" s="489"/>
      <c r="H855" s="489"/>
      <c r="I855" s="489"/>
      <c r="J855" s="489"/>
      <c r="K855" s="489"/>
      <c r="L855" s="489"/>
      <c r="M855" s="489"/>
      <c r="N855" s="489"/>
      <c r="O855" s="490"/>
      <c r="P855" s="376"/>
      <c r="Q855" s="376"/>
      <c r="R855" s="376"/>
      <c r="S855" s="376"/>
      <c r="T855" s="376"/>
      <c r="U855" s="376"/>
      <c r="V855" s="376"/>
      <c r="W855" s="376"/>
      <c r="X855" s="376"/>
      <c r="Y855" s="376"/>
      <c r="Z855" s="376"/>
      <c r="AA855" s="376"/>
      <c r="AB855" s="376"/>
      <c r="AC855" s="376"/>
    </row>
    <row r="856" spans="1:29" s="23" customFormat="1" x14ac:dyDescent="0.3">
      <c r="A856" s="487"/>
      <c r="B856" s="488"/>
      <c r="C856" s="488"/>
      <c r="D856" s="488"/>
      <c r="E856" s="487"/>
      <c r="F856" s="489"/>
      <c r="G856" s="489"/>
      <c r="H856" s="489"/>
      <c r="I856" s="489"/>
      <c r="J856" s="489"/>
      <c r="K856" s="489"/>
      <c r="L856" s="489"/>
      <c r="M856" s="489"/>
      <c r="N856" s="489"/>
      <c r="O856" s="490"/>
      <c r="P856" s="376"/>
      <c r="Q856" s="376"/>
      <c r="R856" s="376"/>
      <c r="S856" s="376"/>
      <c r="T856" s="376"/>
      <c r="U856" s="376"/>
      <c r="V856" s="376"/>
      <c r="W856" s="376"/>
      <c r="X856" s="376"/>
      <c r="Y856" s="376"/>
      <c r="Z856" s="376"/>
      <c r="AA856" s="376"/>
      <c r="AB856" s="376"/>
      <c r="AC856" s="376"/>
    </row>
    <row r="857" spans="1:29" s="23" customFormat="1" x14ac:dyDescent="0.3">
      <c r="A857" s="487"/>
      <c r="B857" s="488"/>
      <c r="C857" s="488"/>
      <c r="D857" s="488"/>
      <c r="E857" s="487"/>
      <c r="F857" s="489"/>
      <c r="G857" s="489"/>
      <c r="H857" s="489"/>
      <c r="I857" s="489"/>
      <c r="J857" s="489"/>
      <c r="K857" s="489"/>
      <c r="L857" s="489"/>
      <c r="M857" s="489"/>
      <c r="N857" s="489"/>
      <c r="O857" s="490"/>
      <c r="P857" s="376"/>
      <c r="Q857" s="376"/>
      <c r="R857" s="376"/>
      <c r="S857" s="376"/>
      <c r="T857" s="376"/>
      <c r="U857" s="376"/>
      <c r="V857" s="376"/>
      <c r="W857" s="376"/>
      <c r="X857" s="376"/>
      <c r="Y857" s="376"/>
      <c r="Z857" s="376"/>
      <c r="AA857" s="376"/>
      <c r="AB857" s="376"/>
      <c r="AC857" s="376"/>
    </row>
    <row r="858" spans="1:29" s="23" customFormat="1" x14ac:dyDescent="0.3">
      <c r="A858" s="487"/>
      <c r="B858" s="488"/>
      <c r="C858" s="488"/>
      <c r="D858" s="488"/>
      <c r="E858" s="487"/>
      <c r="F858" s="489"/>
      <c r="G858" s="489"/>
      <c r="H858" s="489"/>
      <c r="I858" s="489"/>
      <c r="J858" s="489"/>
      <c r="K858" s="489"/>
      <c r="L858" s="489"/>
      <c r="M858" s="489"/>
      <c r="N858" s="489"/>
      <c r="O858" s="490"/>
      <c r="P858" s="376"/>
      <c r="Q858" s="376"/>
      <c r="R858" s="376"/>
      <c r="S858" s="376"/>
      <c r="T858" s="376"/>
      <c r="U858" s="376"/>
      <c r="V858" s="376"/>
      <c r="W858" s="376"/>
      <c r="X858" s="376"/>
      <c r="Y858" s="376"/>
      <c r="Z858" s="376"/>
      <c r="AA858" s="376"/>
      <c r="AB858" s="376"/>
      <c r="AC858" s="376"/>
    </row>
    <row r="859" spans="1:29" s="23" customFormat="1" x14ac:dyDescent="0.3">
      <c r="A859" s="487"/>
      <c r="B859" s="488"/>
      <c r="C859" s="488"/>
      <c r="D859" s="488"/>
      <c r="E859" s="487"/>
      <c r="F859" s="489"/>
      <c r="G859" s="489"/>
      <c r="H859" s="489"/>
      <c r="I859" s="489"/>
      <c r="J859" s="489"/>
      <c r="K859" s="489"/>
      <c r="L859" s="489"/>
      <c r="M859" s="489"/>
      <c r="N859" s="489"/>
      <c r="O859" s="490"/>
      <c r="P859" s="376"/>
      <c r="Q859" s="376"/>
      <c r="R859" s="376"/>
      <c r="S859" s="376"/>
      <c r="T859" s="376"/>
      <c r="U859" s="376"/>
      <c r="V859" s="376"/>
      <c r="W859" s="376"/>
      <c r="X859" s="376"/>
      <c r="Y859" s="376"/>
      <c r="Z859" s="376"/>
      <c r="AA859" s="376"/>
      <c r="AB859" s="376"/>
      <c r="AC859" s="376"/>
    </row>
    <row r="860" spans="1:29" s="23" customFormat="1" x14ac:dyDescent="0.3">
      <c r="A860" s="487"/>
      <c r="B860" s="488"/>
      <c r="C860" s="488"/>
      <c r="D860" s="488"/>
      <c r="E860" s="487"/>
      <c r="F860" s="489"/>
      <c r="G860" s="489"/>
      <c r="H860" s="489"/>
      <c r="I860" s="489"/>
      <c r="J860" s="489"/>
      <c r="K860" s="489"/>
      <c r="L860" s="489"/>
      <c r="M860" s="489"/>
      <c r="N860" s="489"/>
      <c r="O860" s="490"/>
      <c r="P860" s="376"/>
      <c r="Q860" s="376"/>
      <c r="R860" s="376"/>
      <c r="S860" s="376"/>
      <c r="T860" s="376"/>
      <c r="U860" s="376"/>
      <c r="V860" s="376"/>
      <c r="W860" s="376"/>
      <c r="X860" s="376"/>
      <c r="Y860" s="376"/>
      <c r="Z860" s="376"/>
      <c r="AA860" s="376"/>
      <c r="AB860" s="376"/>
      <c r="AC860" s="376"/>
    </row>
    <row r="861" spans="1:29" s="23" customFormat="1" x14ac:dyDescent="0.3">
      <c r="A861" s="487"/>
      <c r="B861" s="488"/>
      <c r="C861" s="488"/>
      <c r="D861" s="488"/>
      <c r="E861" s="487"/>
      <c r="F861" s="489"/>
      <c r="G861" s="489"/>
      <c r="H861" s="489"/>
      <c r="I861" s="489"/>
      <c r="J861" s="489"/>
      <c r="K861" s="489"/>
      <c r="L861" s="489"/>
      <c r="M861" s="489"/>
      <c r="N861" s="489"/>
      <c r="O861" s="490"/>
      <c r="P861" s="376"/>
      <c r="Q861" s="376"/>
      <c r="R861" s="376"/>
      <c r="S861" s="376"/>
      <c r="T861" s="376"/>
      <c r="U861" s="376"/>
      <c r="V861" s="376"/>
      <c r="W861" s="376"/>
      <c r="X861" s="376"/>
      <c r="Y861" s="376"/>
      <c r="Z861" s="376"/>
      <c r="AA861" s="376"/>
      <c r="AB861" s="376"/>
      <c r="AC861" s="376"/>
    </row>
    <row r="862" spans="1:29" s="23" customFormat="1" x14ac:dyDescent="0.3">
      <c r="A862" s="487"/>
      <c r="B862" s="488"/>
      <c r="C862" s="488"/>
      <c r="D862" s="488"/>
      <c r="E862" s="487"/>
      <c r="F862" s="489"/>
      <c r="G862" s="489"/>
      <c r="H862" s="489"/>
      <c r="I862" s="489"/>
      <c r="J862" s="489"/>
      <c r="K862" s="489"/>
      <c r="L862" s="489"/>
      <c r="M862" s="489"/>
      <c r="N862" s="489"/>
      <c r="O862" s="490"/>
      <c r="P862" s="376"/>
      <c r="Q862" s="376"/>
      <c r="R862" s="376"/>
      <c r="S862" s="376"/>
      <c r="T862" s="376"/>
      <c r="U862" s="376"/>
      <c r="V862" s="376"/>
      <c r="W862" s="376"/>
      <c r="X862" s="376"/>
      <c r="Y862" s="376"/>
      <c r="Z862" s="376"/>
      <c r="AA862" s="376"/>
      <c r="AB862" s="376"/>
      <c r="AC862" s="376"/>
    </row>
    <row r="863" spans="1:29" s="23" customFormat="1" x14ac:dyDescent="0.3">
      <c r="A863" s="487"/>
      <c r="B863" s="488"/>
      <c r="C863" s="488"/>
      <c r="D863" s="488"/>
      <c r="E863" s="487"/>
      <c r="F863" s="489"/>
      <c r="G863" s="489"/>
      <c r="H863" s="489"/>
      <c r="I863" s="489"/>
      <c r="J863" s="489"/>
      <c r="K863" s="489"/>
      <c r="L863" s="489"/>
      <c r="M863" s="489"/>
      <c r="N863" s="489"/>
      <c r="O863" s="490"/>
      <c r="P863" s="376"/>
      <c r="Q863" s="376"/>
      <c r="R863" s="376"/>
      <c r="S863" s="376"/>
      <c r="T863" s="376"/>
      <c r="U863" s="376"/>
      <c r="V863" s="376"/>
      <c r="W863" s="376"/>
      <c r="X863" s="376"/>
      <c r="Y863" s="376"/>
      <c r="Z863" s="376"/>
      <c r="AA863" s="376"/>
      <c r="AB863" s="376"/>
      <c r="AC863" s="376"/>
    </row>
    <row r="864" spans="1:29" s="23" customFormat="1" x14ac:dyDescent="0.3">
      <c r="A864" s="487"/>
      <c r="B864" s="488"/>
      <c r="C864" s="488"/>
      <c r="D864" s="488"/>
      <c r="E864" s="487"/>
      <c r="F864" s="489"/>
      <c r="G864" s="489"/>
      <c r="H864" s="489"/>
      <c r="I864" s="489"/>
      <c r="J864" s="489"/>
      <c r="K864" s="489"/>
      <c r="L864" s="489"/>
      <c r="M864" s="489"/>
      <c r="N864" s="489"/>
      <c r="O864" s="490"/>
      <c r="P864" s="376"/>
      <c r="Q864" s="376"/>
      <c r="R864" s="376"/>
      <c r="S864" s="376"/>
      <c r="T864" s="376"/>
      <c r="U864" s="376"/>
      <c r="V864" s="376"/>
      <c r="W864" s="376"/>
      <c r="X864" s="376"/>
      <c r="Y864" s="376"/>
      <c r="Z864" s="376"/>
      <c r="AA864" s="376"/>
      <c r="AB864" s="376"/>
      <c r="AC864" s="376"/>
    </row>
    <row r="865" spans="1:29" s="23" customFormat="1" x14ac:dyDescent="0.3">
      <c r="A865" s="487"/>
      <c r="B865" s="488"/>
      <c r="C865" s="488"/>
      <c r="D865" s="488"/>
      <c r="E865" s="487"/>
      <c r="F865" s="489"/>
      <c r="G865" s="489"/>
      <c r="H865" s="489"/>
      <c r="I865" s="489"/>
      <c r="J865" s="489"/>
      <c r="K865" s="489"/>
      <c r="L865" s="489"/>
      <c r="M865" s="489"/>
      <c r="N865" s="489"/>
      <c r="O865" s="490"/>
      <c r="P865" s="376"/>
      <c r="Q865" s="376"/>
      <c r="R865" s="376"/>
      <c r="S865" s="376"/>
      <c r="T865" s="376"/>
      <c r="U865" s="376"/>
      <c r="V865" s="376"/>
      <c r="W865" s="376"/>
      <c r="X865" s="376"/>
      <c r="Y865" s="376"/>
      <c r="Z865" s="376"/>
      <c r="AA865" s="376"/>
      <c r="AB865" s="376"/>
      <c r="AC865" s="376"/>
    </row>
    <row r="866" spans="1:29" s="23" customFormat="1" x14ac:dyDescent="0.3">
      <c r="A866" s="487"/>
      <c r="B866" s="488"/>
      <c r="C866" s="488"/>
      <c r="D866" s="488"/>
      <c r="E866" s="487"/>
      <c r="F866" s="489"/>
      <c r="G866" s="489"/>
      <c r="H866" s="489"/>
      <c r="I866" s="489"/>
      <c r="J866" s="489"/>
      <c r="K866" s="489"/>
      <c r="L866" s="489"/>
      <c r="M866" s="489"/>
      <c r="N866" s="489"/>
      <c r="O866" s="490"/>
      <c r="P866" s="376"/>
      <c r="Q866" s="376"/>
      <c r="R866" s="376"/>
      <c r="S866" s="376"/>
      <c r="T866" s="376"/>
      <c r="U866" s="376"/>
      <c r="V866" s="376"/>
      <c r="W866" s="376"/>
      <c r="X866" s="376"/>
      <c r="Y866" s="376"/>
      <c r="Z866" s="376"/>
      <c r="AA866" s="376"/>
      <c r="AB866" s="376"/>
      <c r="AC866" s="376"/>
    </row>
    <row r="867" spans="1:29" s="23" customFormat="1" x14ac:dyDescent="0.3">
      <c r="A867" s="487"/>
      <c r="B867" s="488"/>
      <c r="C867" s="488"/>
      <c r="D867" s="488"/>
      <c r="E867" s="487"/>
      <c r="F867" s="489"/>
      <c r="G867" s="489"/>
      <c r="H867" s="489"/>
      <c r="I867" s="489"/>
      <c r="J867" s="489"/>
      <c r="K867" s="489"/>
      <c r="L867" s="489"/>
      <c r="M867" s="489"/>
      <c r="N867" s="489"/>
      <c r="O867" s="490"/>
      <c r="P867" s="376"/>
      <c r="Q867" s="376"/>
      <c r="R867" s="376"/>
      <c r="S867" s="376"/>
      <c r="T867" s="376"/>
      <c r="U867" s="376"/>
      <c r="V867" s="376"/>
      <c r="W867" s="376"/>
      <c r="X867" s="376"/>
      <c r="Y867" s="376"/>
      <c r="Z867" s="376"/>
      <c r="AA867" s="376"/>
      <c r="AB867" s="376"/>
      <c r="AC867" s="376"/>
    </row>
    <row r="868" spans="1:29" s="23" customFormat="1" x14ac:dyDescent="0.3">
      <c r="A868" s="487"/>
      <c r="B868" s="488"/>
      <c r="C868" s="488"/>
      <c r="D868" s="488"/>
      <c r="E868" s="487"/>
      <c r="F868" s="489"/>
      <c r="G868" s="489"/>
      <c r="H868" s="489"/>
      <c r="I868" s="489"/>
      <c r="J868" s="489"/>
      <c r="K868" s="489"/>
      <c r="L868" s="489"/>
      <c r="M868" s="489"/>
      <c r="N868" s="489"/>
      <c r="O868" s="490"/>
      <c r="P868" s="376"/>
      <c r="Q868" s="376"/>
      <c r="R868" s="376"/>
      <c r="S868" s="376"/>
      <c r="T868" s="376"/>
      <c r="U868" s="376"/>
      <c r="V868" s="376"/>
      <c r="W868" s="376"/>
      <c r="X868" s="376"/>
      <c r="Y868" s="376"/>
      <c r="Z868" s="376"/>
      <c r="AA868" s="376"/>
      <c r="AB868" s="376"/>
      <c r="AC868" s="376"/>
    </row>
    <row r="869" spans="1:29" s="23" customFormat="1" x14ac:dyDescent="0.3">
      <c r="A869" s="487"/>
      <c r="B869" s="488"/>
      <c r="C869" s="488"/>
      <c r="D869" s="488"/>
      <c r="E869" s="487"/>
      <c r="F869" s="489"/>
      <c r="G869" s="489"/>
      <c r="H869" s="489"/>
      <c r="I869" s="489"/>
      <c r="J869" s="489"/>
      <c r="K869" s="489"/>
      <c r="L869" s="489"/>
      <c r="M869" s="489"/>
      <c r="N869" s="489"/>
      <c r="O869" s="490"/>
      <c r="P869" s="376"/>
      <c r="Q869" s="376"/>
      <c r="R869" s="376"/>
      <c r="S869" s="376"/>
      <c r="T869" s="376"/>
      <c r="U869" s="376"/>
      <c r="V869" s="376"/>
      <c r="W869" s="376"/>
      <c r="X869" s="376"/>
      <c r="Y869" s="376"/>
      <c r="Z869" s="376"/>
      <c r="AA869" s="376"/>
      <c r="AB869" s="376"/>
      <c r="AC869" s="376"/>
    </row>
    <row r="870" spans="1:29" s="23" customFormat="1" x14ac:dyDescent="0.3">
      <c r="A870" s="487"/>
      <c r="B870" s="488"/>
      <c r="C870" s="488"/>
      <c r="D870" s="488"/>
      <c r="E870" s="487"/>
      <c r="F870" s="489"/>
      <c r="G870" s="489"/>
      <c r="H870" s="489"/>
      <c r="I870" s="489"/>
      <c r="J870" s="489"/>
      <c r="K870" s="489"/>
      <c r="L870" s="489"/>
      <c r="M870" s="489"/>
      <c r="N870" s="489"/>
      <c r="O870" s="490"/>
      <c r="P870" s="376"/>
      <c r="Q870" s="376"/>
      <c r="R870" s="376"/>
      <c r="S870" s="376"/>
      <c r="T870" s="376"/>
      <c r="U870" s="376"/>
      <c r="V870" s="376"/>
      <c r="W870" s="376"/>
      <c r="X870" s="376"/>
      <c r="Y870" s="376"/>
      <c r="Z870" s="376"/>
      <c r="AA870" s="376"/>
      <c r="AB870" s="376"/>
      <c r="AC870" s="376"/>
    </row>
    <row r="871" spans="1:29" s="23" customFormat="1" x14ac:dyDescent="0.3">
      <c r="A871" s="487"/>
      <c r="B871" s="488"/>
      <c r="C871" s="488"/>
      <c r="D871" s="488"/>
      <c r="E871" s="487"/>
      <c r="F871" s="489"/>
      <c r="G871" s="489"/>
      <c r="H871" s="489"/>
      <c r="I871" s="489"/>
      <c r="J871" s="489"/>
      <c r="K871" s="489"/>
      <c r="L871" s="489"/>
      <c r="M871" s="489"/>
      <c r="N871" s="489"/>
      <c r="O871" s="490"/>
      <c r="P871" s="376"/>
      <c r="Q871" s="376"/>
      <c r="R871" s="376"/>
      <c r="S871" s="376"/>
      <c r="T871" s="376"/>
      <c r="U871" s="376"/>
      <c r="V871" s="376"/>
      <c r="W871" s="376"/>
      <c r="X871" s="376"/>
      <c r="Y871" s="376"/>
      <c r="Z871" s="376"/>
      <c r="AA871" s="376"/>
      <c r="AB871" s="376"/>
      <c r="AC871" s="376"/>
    </row>
    <row r="872" spans="1:29" s="23" customFormat="1" x14ac:dyDescent="0.3">
      <c r="A872" s="487"/>
      <c r="B872" s="488"/>
      <c r="C872" s="488"/>
      <c r="D872" s="488"/>
      <c r="E872" s="487"/>
      <c r="F872" s="489"/>
      <c r="G872" s="489"/>
      <c r="H872" s="489"/>
      <c r="I872" s="489"/>
      <c r="J872" s="489"/>
      <c r="K872" s="489"/>
      <c r="L872" s="489"/>
      <c r="M872" s="489"/>
      <c r="N872" s="489"/>
      <c r="O872" s="490"/>
      <c r="P872" s="376"/>
      <c r="Q872" s="376"/>
      <c r="R872" s="376"/>
      <c r="S872" s="376"/>
      <c r="T872" s="376"/>
      <c r="U872" s="376"/>
      <c r="V872" s="376"/>
      <c r="W872" s="376"/>
      <c r="X872" s="376"/>
      <c r="Y872" s="376"/>
      <c r="Z872" s="376"/>
      <c r="AA872" s="376"/>
      <c r="AB872" s="376"/>
      <c r="AC872" s="376"/>
    </row>
    <row r="873" spans="1:29" s="23" customFormat="1" x14ac:dyDescent="0.3">
      <c r="A873" s="487"/>
      <c r="B873" s="488"/>
      <c r="C873" s="488"/>
      <c r="D873" s="488"/>
      <c r="E873" s="487"/>
      <c r="F873" s="489"/>
      <c r="G873" s="489"/>
      <c r="H873" s="489"/>
      <c r="I873" s="489"/>
      <c r="J873" s="489"/>
      <c r="K873" s="489"/>
      <c r="L873" s="489"/>
      <c r="M873" s="489"/>
      <c r="N873" s="489"/>
      <c r="O873" s="490"/>
      <c r="P873" s="376"/>
      <c r="Q873" s="376"/>
      <c r="R873" s="376"/>
      <c r="S873" s="376"/>
      <c r="T873" s="376"/>
      <c r="U873" s="376"/>
      <c r="V873" s="376"/>
      <c r="W873" s="376"/>
      <c r="X873" s="376"/>
      <c r="Y873" s="376"/>
      <c r="Z873" s="376"/>
      <c r="AA873" s="376"/>
      <c r="AB873" s="376"/>
      <c r="AC873" s="376"/>
    </row>
    <row r="874" spans="1:29" s="23" customFormat="1" x14ac:dyDescent="0.3">
      <c r="A874" s="487"/>
      <c r="B874" s="488"/>
      <c r="C874" s="488"/>
      <c r="D874" s="488"/>
      <c r="E874" s="487"/>
      <c r="F874" s="489"/>
      <c r="G874" s="489"/>
      <c r="H874" s="489"/>
      <c r="I874" s="489"/>
      <c r="J874" s="489"/>
      <c r="K874" s="489"/>
      <c r="L874" s="489"/>
      <c r="M874" s="489"/>
      <c r="N874" s="489"/>
      <c r="O874" s="490"/>
      <c r="P874" s="376"/>
      <c r="Q874" s="376"/>
      <c r="R874" s="376"/>
      <c r="S874" s="376"/>
      <c r="T874" s="376"/>
      <c r="U874" s="376"/>
      <c r="V874" s="376"/>
      <c r="W874" s="376"/>
      <c r="X874" s="376"/>
      <c r="Y874" s="376"/>
      <c r="Z874" s="376"/>
      <c r="AA874" s="376"/>
      <c r="AB874" s="376"/>
      <c r="AC874" s="376"/>
    </row>
  </sheetData>
  <sheetProtection algorithmName="SHA-512" hashValue="sJgohyA1BLGLAHBt4RxTIljFAw/r/1rypIST2pcHQ1QbNkrpMvlxpsFz5G/rMkfeFM2c1WipASgVnJ/qZ70NOQ==" saltValue="vd0LL9GcMqNvqBZRPTa+4A==" spinCount="100000" sheet="1" objects="1" scenarios="1"/>
  <mergeCells count="26">
    <mergeCell ref="A516:E516"/>
    <mergeCell ref="A6:E6"/>
    <mergeCell ref="F16:F17"/>
    <mergeCell ref="G16:G17"/>
    <mergeCell ref="H16:H17"/>
    <mergeCell ref="F7:O7"/>
    <mergeCell ref="A9:E9"/>
    <mergeCell ref="A10:E10"/>
    <mergeCell ref="A12:E12"/>
    <mergeCell ref="A13:E13"/>
    <mergeCell ref="A16:A17"/>
    <mergeCell ref="B16:B17"/>
    <mergeCell ref="C16:C17"/>
    <mergeCell ref="D16:D17"/>
    <mergeCell ref="E16:E17"/>
    <mergeCell ref="F6:O6"/>
    <mergeCell ref="A1:O1"/>
    <mergeCell ref="A2:O2"/>
    <mergeCell ref="A3:O3"/>
    <mergeCell ref="A4:O4"/>
    <mergeCell ref="A5:O5"/>
    <mergeCell ref="N16:N17"/>
    <mergeCell ref="O16:O17"/>
    <mergeCell ref="I16:I17"/>
    <mergeCell ref="J16:K16"/>
    <mergeCell ref="L16:M16"/>
  </mergeCells>
  <pageMargins left="1.6535433070866143" right="0.11811023622047245" top="0.27559055118110237" bottom="0.23622047244094491" header="0" footer="0"/>
  <pageSetup paperSize="9" scale="55" orientation="landscape" verticalDpi="20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628"/>
  <sheetViews>
    <sheetView topLeftCell="B502" zoomScale="85" zoomScaleNormal="85" workbookViewId="0">
      <selection activeCell="A3" sqref="A3:G3"/>
    </sheetView>
  </sheetViews>
  <sheetFormatPr baseColWidth="10" defaultColWidth="9.140625" defaultRowHeight="12.75" x14ac:dyDescent="0.2"/>
  <cols>
    <col min="1" max="1" width="81.140625" style="194" customWidth="1"/>
    <col min="2" max="2" width="78.42578125" style="194" customWidth="1"/>
    <col min="3" max="3" width="32.28515625" style="191" customWidth="1"/>
    <col min="4" max="4" width="13" style="193" customWidth="1"/>
    <col min="5" max="5" width="15.42578125" style="191" customWidth="1"/>
    <col min="6" max="6" width="16.7109375" style="195" customWidth="1"/>
    <col min="7" max="256" width="9.140625" style="39"/>
    <col min="257" max="257" width="30.7109375" style="39" customWidth="1"/>
    <col min="258" max="258" width="30.140625" style="39" customWidth="1"/>
    <col min="259" max="259" width="52.85546875" style="39" customWidth="1"/>
    <col min="260" max="260" width="13" style="39" customWidth="1"/>
    <col min="261" max="261" width="15.42578125" style="39" customWidth="1"/>
    <col min="262" max="262" width="16.7109375" style="39" customWidth="1"/>
    <col min="263" max="512" width="9.140625" style="39"/>
    <col min="513" max="513" width="30.7109375" style="39" customWidth="1"/>
    <col min="514" max="514" width="30.140625" style="39" customWidth="1"/>
    <col min="515" max="515" width="52.85546875" style="39" customWidth="1"/>
    <col min="516" max="516" width="13" style="39" customWidth="1"/>
    <col min="517" max="517" width="15.42578125" style="39" customWidth="1"/>
    <col min="518" max="518" width="16.7109375" style="39" customWidth="1"/>
    <col min="519" max="768" width="9.140625" style="39"/>
    <col min="769" max="769" width="30.7109375" style="39" customWidth="1"/>
    <col min="770" max="770" width="30.140625" style="39" customWidth="1"/>
    <col min="771" max="771" width="52.85546875" style="39" customWidth="1"/>
    <col min="772" max="772" width="13" style="39" customWidth="1"/>
    <col min="773" max="773" width="15.42578125" style="39" customWidth="1"/>
    <col min="774" max="774" width="16.7109375" style="39" customWidth="1"/>
    <col min="775" max="1024" width="9.140625" style="39"/>
    <col min="1025" max="1025" width="30.7109375" style="39" customWidth="1"/>
    <col min="1026" max="1026" width="30.140625" style="39" customWidth="1"/>
    <col min="1027" max="1027" width="52.85546875" style="39" customWidth="1"/>
    <col min="1028" max="1028" width="13" style="39" customWidth="1"/>
    <col min="1029" max="1029" width="15.42578125" style="39" customWidth="1"/>
    <col min="1030" max="1030" width="16.7109375" style="39" customWidth="1"/>
    <col min="1031" max="1280" width="9.140625" style="39"/>
    <col min="1281" max="1281" width="30.7109375" style="39" customWidth="1"/>
    <col min="1282" max="1282" width="30.140625" style="39" customWidth="1"/>
    <col min="1283" max="1283" width="52.85546875" style="39" customWidth="1"/>
    <col min="1284" max="1284" width="13" style="39" customWidth="1"/>
    <col min="1285" max="1285" width="15.42578125" style="39" customWidth="1"/>
    <col min="1286" max="1286" width="16.7109375" style="39" customWidth="1"/>
    <col min="1287" max="1536" width="9.140625" style="39"/>
    <col min="1537" max="1537" width="30.7109375" style="39" customWidth="1"/>
    <col min="1538" max="1538" width="30.140625" style="39" customWidth="1"/>
    <col min="1539" max="1539" width="52.85546875" style="39" customWidth="1"/>
    <col min="1540" max="1540" width="13" style="39" customWidth="1"/>
    <col min="1541" max="1541" width="15.42578125" style="39" customWidth="1"/>
    <col min="1542" max="1542" width="16.7109375" style="39" customWidth="1"/>
    <col min="1543" max="1792" width="9.140625" style="39"/>
    <col min="1793" max="1793" width="30.7109375" style="39" customWidth="1"/>
    <col min="1794" max="1794" width="30.140625" style="39" customWidth="1"/>
    <col min="1795" max="1795" width="52.85546875" style="39" customWidth="1"/>
    <col min="1796" max="1796" width="13" style="39" customWidth="1"/>
    <col min="1797" max="1797" width="15.42578125" style="39" customWidth="1"/>
    <col min="1798" max="1798" width="16.7109375" style="39" customWidth="1"/>
    <col min="1799" max="2048" width="9.140625" style="39"/>
    <col min="2049" max="2049" width="30.7109375" style="39" customWidth="1"/>
    <col min="2050" max="2050" width="30.140625" style="39" customWidth="1"/>
    <col min="2051" max="2051" width="52.85546875" style="39" customWidth="1"/>
    <col min="2052" max="2052" width="13" style="39" customWidth="1"/>
    <col min="2053" max="2053" width="15.42578125" style="39" customWidth="1"/>
    <col min="2054" max="2054" width="16.7109375" style="39" customWidth="1"/>
    <col min="2055" max="2304" width="9.140625" style="39"/>
    <col min="2305" max="2305" width="30.7109375" style="39" customWidth="1"/>
    <col min="2306" max="2306" width="30.140625" style="39" customWidth="1"/>
    <col min="2307" max="2307" width="52.85546875" style="39" customWidth="1"/>
    <col min="2308" max="2308" width="13" style="39" customWidth="1"/>
    <col min="2309" max="2309" width="15.42578125" style="39" customWidth="1"/>
    <col min="2310" max="2310" width="16.7109375" style="39" customWidth="1"/>
    <col min="2311" max="2560" width="9.140625" style="39"/>
    <col min="2561" max="2561" width="30.7109375" style="39" customWidth="1"/>
    <col min="2562" max="2562" width="30.140625" style="39" customWidth="1"/>
    <col min="2563" max="2563" width="52.85546875" style="39" customWidth="1"/>
    <col min="2564" max="2564" width="13" style="39" customWidth="1"/>
    <col min="2565" max="2565" width="15.42578125" style="39" customWidth="1"/>
    <col min="2566" max="2566" width="16.7109375" style="39" customWidth="1"/>
    <col min="2567" max="2816" width="9.140625" style="39"/>
    <col min="2817" max="2817" width="30.7109375" style="39" customWidth="1"/>
    <col min="2818" max="2818" width="30.140625" style="39" customWidth="1"/>
    <col min="2819" max="2819" width="52.85546875" style="39" customWidth="1"/>
    <col min="2820" max="2820" width="13" style="39" customWidth="1"/>
    <col min="2821" max="2821" width="15.42578125" style="39" customWidth="1"/>
    <col min="2822" max="2822" width="16.7109375" style="39" customWidth="1"/>
    <col min="2823" max="3072" width="9.140625" style="39"/>
    <col min="3073" max="3073" width="30.7109375" style="39" customWidth="1"/>
    <col min="3074" max="3074" width="30.140625" style="39" customWidth="1"/>
    <col min="3075" max="3075" width="52.85546875" style="39" customWidth="1"/>
    <col min="3076" max="3076" width="13" style="39" customWidth="1"/>
    <col min="3077" max="3077" width="15.42578125" style="39" customWidth="1"/>
    <col min="3078" max="3078" width="16.7109375" style="39" customWidth="1"/>
    <col min="3079" max="3328" width="9.140625" style="39"/>
    <col min="3329" max="3329" width="30.7109375" style="39" customWidth="1"/>
    <col min="3330" max="3330" width="30.140625" style="39" customWidth="1"/>
    <col min="3331" max="3331" width="52.85546875" style="39" customWidth="1"/>
    <col min="3332" max="3332" width="13" style="39" customWidth="1"/>
    <col min="3333" max="3333" width="15.42578125" style="39" customWidth="1"/>
    <col min="3334" max="3334" width="16.7109375" style="39" customWidth="1"/>
    <col min="3335" max="3584" width="9.140625" style="39"/>
    <col min="3585" max="3585" width="30.7109375" style="39" customWidth="1"/>
    <col min="3586" max="3586" width="30.140625" style="39" customWidth="1"/>
    <col min="3587" max="3587" width="52.85546875" style="39" customWidth="1"/>
    <col min="3588" max="3588" width="13" style="39" customWidth="1"/>
    <col min="3589" max="3589" width="15.42578125" style="39" customWidth="1"/>
    <col min="3590" max="3590" width="16.7109375" style="39" customWidth="1"/>
    <col min="3591" max="3840" width="9.140625" style="39"/>
    <col min="3841" max="3841" width="30.7109375" style="39" customWidth="1"/>
    <col min="3842" max="3842" width="30.140625" style="39" customWidth="1"/>
    <col min="3843" max="3843" width="52.85546875" style="39" customWidth="1"/>
    <col min="3844" max="3844" width="13" style="39" customWidth="1"/>
    <col min="3845" max="3845" width="15.42578125" style="39" customWidth="1"/>
    <col min="3846" max="3846" width="16.7109375" style="39" customWidth="1"/>
    <col min="3847" max="4096" width="9.140625" style="39"/>
    <col min="4097" max="4097" width="30.7109375" style="39" customWidth="1"/>
    <col min="4098" max="4098" width="30.140625" style="39" customWidth="1"/>
    <col min="4099" max="4099" width="52.85546875" style="39" customWidth="1"/>
    <col min="4100" max="4100" width="13" style="39" customWidth="1"/>
    <col min="4101" max="4101" width="15.42578125" style="39" customWidth="1"/>
    <col min="4102" max="4102" width="16.7109375" style="39" customWidth="1"/>
    <col min="4103" max="4352" width="9.140625" style="39"/>
    <col min="4353" max="4353" width="30.7109375" style="39" customWidth="1"/>
    <col min="4354" max="4354" width="30.140625" style="39" customWidth="1"/>
    <col min="4355" max="4355" width="52.85546875" style="39" customWidth="1"/>
    <col min="4356" max="4356" width="13" style="39" customWidth="1"/>
    <col min="4357" max="4357" width="15.42578125" style="39" customWidth="1"/>
    <col min="4358" max="4358" width="16.7109375" style="39" customWidth="1"/>
    <col min="4359" max="4608" width="9.140625" style="39"/>
    <col min="4609" max="4609" width="30.7109375" style="39" customWidth="1"/>
    <col min="4610" max="4610" width="30.140625" style="39" customWidth="1"/>
    <col min="4611" max="4611" width="52.85546875" style="39" customWidth="1"/>
    <col min="4612" max="4612" width="13" style="39" customWidth="1"/>
    <col min="4613" max="4613" width="15.42578125" style="39" customWidth="1"/>
    <col min="4614" max="4614" width="16.7109375" style="39" customWidth="1"/>
    <col min="4615" max="4864" width="9.140625" style="39"/>
    <col min="4865" max="4865" width="30.7109375" style="39" customWidth="1"/>
    <col min="4866" max="4866" width="30.140625" style="39" customWidth="1"/>
    <col min="4867" max="4867" width="52.85546875" style="39" customWidth="1"/>
    <col min="4868" max="4868" width="13" style="39" customWidth="1"/>
    <col min="4869" max="4869" width="15.42578125" style="39" customWidth="1"/>
    <col min="4870" max="4870" width="16.7109375" style="39" customWidth="1"/>
    <col min="4871" max="5120" width="9.140625" style="39"/>
    <col min="5121" max="5121" width="30.7109375" style="39" customWidth="1"/>
    <col min="5122" max="5122" width="30.140625" style="39" customWidth="1"/>
    <col min="5123" max="5123" width="52.85546875" style="39" customWidth="1"/>
    <col min="5124" max="5124" width="13" style="39" customWidth="1"/>
    <col min="5125" max="5125" width="15.42578125" style="39" customWidth="1"/>
    <col min="5126" max="5126" width="16.7109375" style="39" customWidth="1"/>
    <col min="5127" max="5376" width="9.140625" style="39"/>
    <col min="5377" max="5377" width="30.7109375" style="39" customWidth="1"/>
    <col min="5378" max="5378" width="30.140625" style="39" customWidth="1"/>
    <col min="5379" max="5379" width="52.85546875" style="39" customWidth="1"/>
    <col min="5380" max="5380" width="13" style="39" customWidth="1"/>
    <col min="5381" max="5381" width="15.42578125" style="39" customWidth="1"/>
    <col min="5382" max="5382" width="16.7109375" style="39" customWidth="1"/>
    <col min="5383" max="5632" width="9.140625" style="39"/>
    <col min="5633" max="5633" width="30.7109375" style="39" customWidth="1"/>
    <col min="5634" max="5634" width="30.140625" style="39" customWidth="1"/>
    <col min="5635" max="5635" width="52.85546875" style="39" customWidth="1"/>
    <col min="5636" max="5636" width="13" style="39" customWidth="1"/>
    <col min="5637" max="5637" width="15.42578125" style="39" customWidth="1"/>
    <col min="5638" max="5638" width="16.7109375" style="39" customWidth="1"/>
    <col min="5639" max="5888" width="9.140625" style="39"/>
    <col min="5889" max="5889" width="30.7109375" style="39" customWidth="1"/>
    <col min="5890" max="5890" width="30.140625" style="39" customWidth="1"/>
    <col min="5891" max="5891" width="52.85546875" style="39" customWidth="1"/>
    <col min="5892" max="5892" width="13" style="39" customWidth="1"/>
    <col min="5893" max="5893" width="15.42578125" style="39" customWidth="1"/>
    <col min="5894" max="5894" width="16.7109375" style="39" customWidth="1"/>
    <col min="5895" max="6144" width="9.140625" style="39"/>
    <col min="6145" max="6145" width="30.7109375" style="39" customWidth="1"/>
    <col min="6146" max="6146" width="30.140625" style="39" customWidth="1"/>
    <col min="6147" max="6147" width="52.85546875" style="39" customWidth="1"/>
    <col min="6148" max="6148" width="13" style="39" customWidth="1"/>
    <col min="6149" max="6149" width="15.42578125" style="39" customWidth="1"/>
    <col min="6150" max="6150" width="16.7109375" style="39" customWidth="1"/>
    <col min="6151" max="6400" width="9.140625" style="39"/>
    <col min="6401" max="6401" width="30.7109375" style="39" customWidth="1"/>
    <col min="6402" max="6402" width="30.140625" style="39" customWidth="1"/>
    <col min="6403" max="6403" width="52.85546875" style="39" customWidth="1"/>
    <col min="6404" max="6404" width="13" style="39" customWidth="1"/>
    <col min="6405" max="6405" width="15.42578125" style="39" customWidth="1"/>
    <col min="6406" max="6406" width="16.7109375" style="39" customWidth="1"/>
    <col min="6407" max="6656" width="9.140625" style="39"/>
    <col min="6657" max="6657" width="30.7109375" style="39" customWidth="1"/>
    <col min="6658" max="6658" width="30.140625" style="39" customWidth="1"/>
    <col min="6659" max="6659" width="52.85546875" style="39" customWidth="1"/>
    <col min="6660" max="6660" width="13" style="39" customWidth="1"/>
    <col min="6661" max="6661" width="15.42578125" style="39" customWidth="1"/>
    <col min="6662" max="6662" width="16.7109375" style="39" customWidth="1"/>
    <col min="6663" max="6912" width="9.140625" style="39"/>
    <col min="6913" max="6913" width="30.7109375" style="39" customWidth="1"/>
    <col min="6914" max="6914" width="30.140625" style="39" customWidth="1"/>
    <col min="6915" max="6915" width="52.85546875" style="39" customWidth="1"/>
    <col min="6916" max="6916" width="13" style="39" customWidth="1"/>
    <col min="6917" max="6917" width="15.42578125" style="39" customWidth="1"/>
    <col min="6918" max="6918" width="16.7109375" style="39" customWidth="1"/>
    <col min="6919" max="7168" width="9.140625" style="39"/>
    <col min="7169" max="7169" width="30.7109375" style="39" customWidth="1"/>
    <col min="7170" max="7170" width="30.140625" style="39" customWidth="1"/>
    <col min="7171" max="7171" width="52.85546875" style="39" customWidth="1"/>
    <col min="7172" max="7172" width="13" style="39" customWidth="1"/>
    <col min="7173" max="7173" width="15.42578125" style="39" customWidth="1"/>
    <col min="7174" max="7174" width="16.7109375" style="39" customWidth="1"/>
    <col min="7175" max="7424" width="9.140625" style="39"/>
    <col min="7425" max="7425" width="30.7109375" style="39" customWidth="1"/>
    <col min="7426" max="7426" width="30.140625" style="39" customWidth="1"/>
    <col min="7427" max="7427" width="52.85546875" style="39" customWidth="1"/>
    <col min="7428" max="7428" width="13" style="39" customWidth="1"/>
    <col min="7429" max="7429" width="15.42578125" style="39" customWidth="1"/>
    <col min="7430" max="7430" width="16.7109375" style="39" customWidth="1"/>
    <col min="7431" max="7680" width="9.140625" style="39"/>
    <col min="7681" max="7681" width="30.7109375" style="39" customWidth="1"/>
    <col min="7682" max="7682" width="30.140625" style="39" customWidth="1"/>
    <col min="7683" max="7683" width="52.85546875" style="39" customWidth="1"/>
    <col min="7684" max="7684" width="13" style="39" customWidth="1"/>
    <col min="7685" max="7685" width="15.42578125" style="39" customWidth="1"/>
    <col min="7686" max="7686" width="16.7109375" style="39" customWidth="1"/>
    <col min="7687" max="7936" width="9.140625" style="39"/>
    <col min="7937" max="7937" width="30.7109375" style="39" customWidth="1"/>
    <col min="7938" max="7938" width="30.140625" style="39" customWidth="1"/>
    <col min="7939" max="7939" width="52.85546875" style="39" customWidth="1"/>
    <col min="7940" max="7940" width="13" style="39" customWidth="1"/>
    <col min="7941" max="7941" width="15.42578125" style="39" customWidth="1"/>
    <col min="7942" max="7942" width="16.7109375" style="39" customWidth="1"/>
    <col min="7943" max="8192" width="9.140625" style="39"/>
    <col min="8193" max="8193" width="30.7109375" style="39" customWidth="1"/>
    <col min="8194" max="8194" width="30.140625" style="39" customWidth="1"/>
    <col min="8195" max="8195" width="52.85546875" style="39" customWidth="1"/>
    <col min="8196" max="8196" width="13" style="39" customWidth="1"/>
    <col min="8197" max="8197" width="15.42578125" style="39" customWidth="1"/>
    <col min="8198" max="8198" width="16.7109375" style="39" customWidth="1"/>
    <col min="8199" max="8448" width="9.140625" style="39"/>
    <col min="8449" max="8449" width="30.7109375" style="39" customWidth="1"/>
    <col min="8450" max="8450" width="30.140625" style="39" customWidth="1"/>
    <col min="8451" max="8451" width="52.85546875" style="39" customWidth="1"/>
    <col min="8452" max="8452" width="13" style="39" customWidth="1"/>
    <col min="8453" max="8453" width="15.42578125" style="39" customWidth="1"/>
    <col min="8454" max="8454" width="16.7109375" style="39" customWidth="1"/>
    <col min="8455" max="8704" width="9.140625" style="39"/>
    <col min="8705" max="8705" width="30.7109375" style="39" customWidth="1"/>
    <col min="8706" max="8706" width="30.140625" style="39" customWidth="1"/>
    <col min="8707" max="8707" width="52.85546875" style="39" customWidth="1"/>
    <col min="8708" max="8708" width="13" style="39" customWidth="1"/>
    <col min="8709" max="8709" width="15.42578125" style="39" customWidth="1"/>
    <col min="8710" max="8710" width="16.7109375" style="39" customWidth="1"/>
    <col min="8711" max="8960" width="9.140625" style="39"/>
    <col min="8961" max="8961" width="30.7109375" style="39" customWidth="1"/>
    <col min="8962" max="8962" width="30.140625" style="39" customWidth="1"/>
    <col min="8963" max="8963" width="52.85546875" style="39" customWidth="1"/>
    <col min="8964" max="8964" width="13" style="39" customWidth="1"/>
    <col min="8965" max="8965" width="15.42578125" style="39" customWidth="1"/>
    <col min="8966" max="8966" width="16.7109375" style="39" customWidth="1"/>
    <col min="8967" max="9216" width="9.140625" style="39"/>
    <col min="9217" max="9217" width="30.7109375" style="39" customWidth="1"/>
    <col min="9218" max="9218" width="30.140625" style="39" customWidth="1"/>
    <col min="9219" max="9219" width="52.85546875" style="39" customWidth="1"/>
    <col min="9220" max="9220" width="13" style="39" customWidth="1"/>
    <col min="9221" max="9221" width="15.42578125" style="39" customWidth="1"/>
    <col min="9222" max="9222" width="16.7109375" style="39" customWidth="1"/>
    <col min="9223" max="9472" width="9.140625" style="39"/>
    <col min="9473" max="9473" width="30.7109375" style="39" customWidth="1"/>
    <col min="9474" max="9474" width="30.140625" style="39" customWidth="1"/>
    <col min="9475" max="9475" width="52.85546875" style="39" customWidth="1"/>
    <col min="9476" max="9476" width="13" style="39" customWidth="1"/>
    <col min="9477" max="9477" width="15.42578125" style="39" customWidth="1"/>
    <col min="9478" max="9478" width="16.7109375" style="39" customWidth="1"/>
    <col min="9479" max="9728" width="9.140625" style="39"/>
    <col min="9729" max="9729" width="30.7109375" style="39" customWidth="1"/>
    <col min="9730" max="9730" width="30.140625" style="39" customWidth="1"/>
    <col min="9731" max="9731" width="52.85546875" style="39" customWidth="1"/>
    <col min="9732" max="9732" width="13" style="39" customWidth="1"/>
    <col min="9733" max="9733" width="15.42578125" style="39" customWidth="1"/>
    <col min="9734" max="9734" width="16.7109375" style="39" customWidth="1"/>
    <col min="9735" max="9984" width="9.140625" style="39"/>
    <col min="9985" max="9985" width="30.7109375" style="39" customWidth="1"/>
    <col min="9986" max="9986" width="30.140625" style="39" customWidth="1"/>
    <col min="9987" max="9987" width="52.85546875" style="39" customWidth="1"/>
    <col min="9988" max="9988" width="13" style="39" customWidth="1"/>
    <col min="9989" max="9989" width="15.42578125" style="39" customWidth="1"/>
    <col min="9990" max="9990" width="16.7109375" style="39" customWidth="1"/>
    <col min="9991" max="10240" width="9.140625" style="39"/>
    <col min="10241" max="10241" width="30.7109375" style="39" customWidth="1"/>
    <col min="10242" max="10242" width="30.140625" style="39" customWidth="1"/>
    <col min="10243" max="10243" width="52.85546875" style="39" customWidth="1"/>
    <col min="10244" max="10244" width="13" style="39" customWidth="1"/>
    <col min="10245" max="10245" width="15.42578125" style="39" customWidth="1"/>
    <col min="10246" max="10246" width="16.7109375" style="39" customWidth="1"/>
    <col min="10247" max="10496" width="9.140625" style="39"/>
    <col min="10497" max="10497" width="30.7109375" style="39" customWidth="1"/>
    <col min="10498" max="10498" width="30.140625" style="39" customWidth="1"/>
    <col min="10499" max="10499" width="52.85546875" style="39" customWidth="1"/>
    <col min="10500" max="10500" width="13" style="39" customWidth="1"/>
    <col min="10501" max="10501" width="15.42578125" style="39" customWidth="1"/>
    <col min="10502" max="10502" width="16.7109375" style="39" customWidth="1"/>
    <col min="10503" max="10752" width="9.140625" style="39"/>
    <col min="10753" max="10753" width="30.7109375" style="39" customWidth="1"/>
    <col min="10754" max="10754" width="30.140625" style="39" customWidth="1"/>
    <col min="10755" max="10755" width="52.85546875" style="39" customWidth="1"/>
    <col min="10756" max="10756" width="13" style="39" customWidth="1"/>
    <col min="10757" max="10757" width="15.42578125" style="39" customWidth="1"/>
    <col min="10758" max="10758" width="16.7109375" style="39" customWidth="1"/>
    <col min="10759" max="11008" width="9.140625" style="39"/>
    <col min="11009" max="11009" width="30.7109375" style="39" customWidth="1"/>
    <col min="11010" max="11010" width="30.140625" style="39" customWidth="1"/>
    <col min="11011" max="11011" width="52.85546875" style="39" customWidth="1"/>
    <col min="11012" max="11012" width="13" style="39" customWidth="1"/>
    <col min="11013" max="11013" width="15.42578125" style="39" customWidth="1"/>
    <col min="11014" max="11014" width="16.7109375" style="39" customWidth="1"/>
    <col min="11015" max="11264" width="9.140625" style="39"/>
    <col min="11265" max="11265" width="30.7109375" style="39" customWidth="1"/>
    <col min="11266" max="11266" width="30.140625" style="39" customWidth="1"/>
    <col min="11267" max="11267" width="52.85546875" style="39" customWidth="1"/>
    <col min="11268" max="11268" width="13" style="39" customWidth="1"/>
    <col min="11269" max="11269" width="15.42578125" style="39" customWidth="1"/>
    <col min="11270" max="11270" width="16.7109375" style="39" customWidth="1"/>
    <col min="11271" max="11520" width="9.140625" style="39"/>
    <col min="11521" max="11521" width="30.7109375" style="39" customWidth="1"/>
    <col min="11522" max="11522" width="30.140625" style="39" customWidth="1"/>
    <col min="11523" max="11523" width="52.85546875" style="39" customWidth="1"/>
    <col min="11524" max="11524" width="13" style="39" customWidth="1"/>
    <col min="11525" max="11525" width="15.42578125" style="39" customWidth="1"/>
    <col min="11526" max="11526" width="16.7109375" style="39" customWidth="1"/>
    <col min="11527" max="11776" width="9.140625" style="39"/>
    <col min="11777" max="11777" width="30.7109375" style="39" customWidth="1"/>
    <col min="11778" max="11778" width="30.140625" style="39" customWidth="1"/>
    <col min="11779" max="11779" width="52.85546875" style="39" customWidth="1"/>
    <col min="11780" max="11780" width="13" style="39" customWidth="1"/>
    <col min="11781" max="11781" width="15.42578125" style="39" customWidth="1"/>
    <col min="11782" max="11782" width="16.7109375" style="39" customWidth="1"/>
    <col min="11783" max="12032" width="9.140625" style="39"/>
    <col min="12033" max="12033" width="30.7109375" style="39" customWidth="1"/>
    <col min="12034" max="12034" width="30.140625" style="39" customWidth="1"/>
    <col min="12035" max="12035" width="52.85546875" style="39" customWidth="1"/>
    <col min="12036" max="12036" width="13" style="39" customWidth="1"/>
    <col min="12037" max="12037" width="15.42578125" style="39" customWidth="1"/>
    <col min="12038" max="12038" width="16.7109375" style="39" customWidth="1"/>
    <col min="12039" max="12288" width="9.140625" style="39"/>
    <col min="12289" max="12289" width="30.7109375" style="39" customWidth="1"/>
    <col min="12290" max="12290" width="30.140625" style="39" customWidth="1"/>
    <col min="12291" max="12291" width="52.85546875" style="39" customWidth="1"/>
    <col min="12292" max="12292" width="13" style="39" customWidth="1"/>
    <col min="12293" max="12293" width="15.42578125" style="39" customWidth="1"/>
    <col min="12294" max="12294" width="16.7109375" style="39" customWidth="1"/>
    <col min="12295" max="12544" width="9.140625" style="39"/>
    <col min="12545" max="12545" width="30.7109375" style="39" customWidth="1"/>
    <col min="12546" max="12546" width="30.140625" style="39" customWidth="1"/>
    <col min="12547" max="12547" width="52.85546875" style="39" customWidth="1"/>
    <col min="12548" max="12548" width="13" style="39" customWidth="1"/>
    <col min="12549" max="12549" width="15.42578125" style="39" customWidth="1"/>
    <col min="12550" max="12550" width="16.7109375" style="39" customWidth="1"/>
    <col min="12551" max="12800" width="9.140625" style="39"/>
    <col min="12801" max="12801" width="30.7109375" style="39" customWidth="1"/>
    <col min="12802" max="12802" width="30.140625" style="39" customWidth="1"/>
    <col min="12803" max="12803" width="52.85546875" style="39" customWidth="1"/>
    <col min="12804" max="12804" width="13" style="39" customWidth="1"/>
    <col min="12805" max="12805" width="15.42578125" style="39" customWidth="1"/>
    <col min="12806" max="12806" width="16.7109375" style="39" customWidth="1"/>
    <col min="12807" max="13056" width="9.140625" style="39"/>
    <col min="13057" max="13057" width="30.7109375" style="39" customWidth="1"/>
    <col min="13058" max="13058" width="30.140625" style="39" customWidth="1"/>
    <col min="13059" max="13059" width="52.85546875" style="39" customWidth="1"/>
    <col min="13060" max="13060" width="13" style="39" customWidth="1"/>
    <col min="13061" max="13061" width="15.42578125" style="39" customWidth="1"/>
    <col min="13062" max="13062" width="16.7109375" style="39" customWidth="1"/>
    <col min="13063" max="13312" width="9.140625" style="39"/>
    <col min="13313" max="13313" width="30.7109375" style="39" customWidth="1"/>
    <col min="13314" max="13314" width="30.140625" style="39" customWidth="1"/>
    <col min="13315" max="13315" width="52.85546875" style="39" customWidth="1"/>
    <col min="13316" max="13316" width="13" style="39" customWidth="1"/>
    <col min="13317" max="13317" width="15.42578125" style="39" customWidth="1"/>
    <col min="13318" max="13318" width="16.7109375" style="39" customWidth="1"/>
    <col min="13319" max="13568" width="9.140625" style="39"/>
    <col min="13569" max="13569" width="30.7109375" style="39" customWidth="1"/>
    <col min="13570" max="13570" width="30.140625" style="39" customWidth="1"/>
    <col min="13571" max="13571" width="52.85546875" style="39" customWidth="1"/>
    <col min="13572" max="13572" width="13" style="39" customWidth="1"/>
    <col min="13573" max="13573" width="15.42578125" style="39" customWidth="1"/>
    <col min="13574" max="13574" width="16.7109375" style="39" customWidth="1"/>
    <col min="13575" max="13824" width="9.140625" style="39"/>
    <col min="13825" max="13825" width="30.7109375" style="39" customWidth="1"/>
    <col min="13826" max="13826" width="30.140625" style="39" customWidth="1"/>
    <col min="13827" max="13827" width="52.85546875" style="39" customWidth="1"/>
    <col min="13828" max="13828" width="13" style="39" customWidth="1"/>
    <col min="13829" max="13829" width="15.42578125" style="39" customWidth="1"/>
    <col min="13830" max="13830" width="16.7109375" style="39" customWidth="1"/>
    <col min="13831" max="14080" width="9.140625" style="39"/>
    <col min="14081" max="14081" width="30.7109375" style="39" customWidth="1"/>
    <col min="14082" max="14082" width="30.140625" style="39" customWidth="1"/>
    <col min="14083" max="14083" width="52.85546875" style="39" customWidth="1"/>
    <col min="14084" max="14084" width="13" style="39" customWidth="1"/>
    <col min="14085" max="14085" width="15.42578125" style="39" customWidth="1"/>
    <col min="14086" max="14086" width="16.7109375" style="39" customWidth="1"/>
    <col min="14087" max="14336" width="9.140625" style="39"/>
    <col min="14337" max="14337" width="30.7109375" style="39" customWidth="1"/>
    <col min="14338" max="14338" width="30.140625" style="39" customWidth="1"/>
    <col min="14339" max="14339" width="52.85546875" style="39" customWidth="1"/>
    <col min="14340" max="14340" width="13" style="39" customWidth="1"/>
    <col min="14341" max="14341" width="15.42578125" style="39" customWidth="1"/>
    <col min="14342" max="14342" width="16.7109375" style="39" customWidth="1"/>
    <col min="14343" max="14592" width="9.140625" style="39"/>
    <col min="14593" max="14593" width="30.7109375" style="39" customWidth="1"/>
    <col min="14594" max="14594" width="30.140625" style="39" customWidth="1"/>
    <col min="14595" max="14595" width="52.85546875" style="39" customWidth="1"/>
    <col min="14596" max="14596" width="13" style="39" customWidth="1"/>
    <col min="14597" max="14597" width="15.42578125" style="39" customWidth="1"/>
    <col min="14598" max="14598" width="16.7109375" style="39" customWidth="1"/>
    <col min="14599" max="14848" width="9.140625" style="39"/>
    <col min="14849" max="14849" width="30.7109375" style="39" customWidth="1"/>
    <col min="14850" max="14850" width="30.140625" style="39" customWidth="1"/>
    <col min="14851" max="14851" width="52.85546875" style="39" customWidth="1"/>
    <col min="14852" max="14852" width="13" style="39" customWidth="1"/>
    <col min="14853" max="14853" width="15.42578125" style="39" customWidth="1"/>
    <col min="14854" max="14854" width="16.7109375" style="39" customWidth="1"/>
    <col min="14855" max="15104" width="9.140625" style="39"/>
    <col min="15105" max="15105" width="30.7109375" style="39" customWidth="1"/>
    <col min="15106" max="15106" width="30.140625" style="39" customWidth="1"/>
    <col min="15107" max="15107" width="52.85546875" style="39" customWidth="1"/>
    <col min="15108" max="15108" width="13" style="39" customWidth="1"/>
    <col min="15109" max="15109" width="15.42578125" style="39" customWidth="1"/>
    <col min="15110" max="15110" width="16.7109375" style="39" customWidth="1"/>
    <col min="15111" max="15360" width="9.140625" style="39"/>
    <col min="15361" max="15361" width="30.7109375" style="39" customWidth="1"/>
    <col min="15362" max="15362" width="30.140625" style="39" customWidth="1"/>
    <col min="15363" max="15363" width="52.85546875" style="39" customWidth="1"/>
    <col min="15364" max="15364" width="13" style="39" customWidth="1"/>
    <col min="15365" max="15365" width="15.42578125" style="39" customWidth="1"/>
    <col min="15366" max="15366" width="16.7109375" style="39" customWidth="1"/>
    <col min="15367" max="15616" width="9.140625" style="39"/>
    <col min="15617" max="15617" width="30.7109375" style="39" customWidth="1"/>
    <col min="15618" max="15618" width="30.140625" style="39" customWidth="1"/>
    <col min="15619" max="15619" width="52.85546875" style="39" customWidth="1"/>
    <col min="15620" max="15620" width="13" style="39" customWidth="1"/>
    <col min="15621" max="15621" width="15.42578125" style="39" customWidth="1"/>
    <col min="15622" max="15622" width="16.7109375" style="39" customWidth="1"/>
    <col min="15623" max="15872" width="9.140625" style="39"/>
    <col min="15873" max="15873" width="30.7109375" style="39" customWidth="1"/>
    <col min="15874" max="15874" width="30.140625" style="39" customWidth="1"/>
    <col min="15875" max="15875" width="52.85546875" style="39" customWidth="1"/>
    <col min="15876" max="15876" width="13" style="39" customWidth="1"/>
    <col min="15877" max="15877" width="15.42578125" style="39" customWidth="1"/>
    <col min="15878" max="15878" width="16.7109375" style="39" customWidth="1"/>
    <col min="15879" max="16128" width="9.140625" style="39"/>
    <col min="16129" max="16129" width="30.7109375" style="39" customWidth="1"/>
    <col min="16130" max="16130" width="30.140625" style="39" customWidth="1"/>
    <col min="16131" max="16131" width="52.85546875" style="39" customWidth="1"/>
    <col min="16132" max="16132" width="13" style="39" customWidth="1"/>
    <col min="16133" max="16133" width="15.42578125" style="39" customWidth="1"/>
    <col min="16134" max="16134" width="16.7109375" style="39" customWidth="1"/>
    <col min="16135" max="16384" width="9.140625" style="39"/>
  </cols>
  <sheetData>
    <row r="1" spans="1:6" s="33" customFormat="1" ht="36" x14ac:dyDescent="0.2">
      <c r="A1" s="29" t="s">
        <v>465</v>
      </c>
      <c r="B1" s="29" t="s">
        <v>466</v>
      </c>
      <c r="C1" s="30" t="s">
        <v>467</v>
      </c>
      <c r="D1" s="30" t="s">
        <v>1</v>
      </c>
      <c r="E1" s="31" t="s">
        <v>2</v>
      </c>
      <c r="F1" s="32" t="s">
        <v>468</v>
      </c>
    </row>
    <row r="2" spans="1:6" ht="20.100000000000001" customHeight="1" x14ac:dyDescent="0.2">
      <c r="A2" s="34" t="s">
        <v>179</v>
      </c>
      <c r="B2" s="34" t="s">
        <v>469</v>
      </c>
      <c r="C2" s="35" t="s">
        <v>470</v>
      </c>
      <c r="D2" s="36" t="s">
        <v>471</v>
      </c>
      <c r="E2" s="37">
        <v>944</v>
      </c>
      <c r="F2" s="38" t="s">
        <v>472</v>
      </c>
    </row>
    <row r="3" spans="1:6" ht="24" x14ac:dyDescent="0.2">
      <c r="A3" s="34" t="s">
        <v>179</v>
      </c>
      <c r="B3" s="34" t="s">
        <v>469</v>
      </c>
      <c r="C3" s="35" t="s">
        <v>473</v>
      </c>
      <c r="D3" s="36" t="s">
        <v>471</v>
      </c>
      <c r="E3" s="37">
        <v>590</v>
      </c>
      <c r="F3" s="38" t="s">
        <v>472</v>
      </c>
    </row>
    <row r="4" spans="1:6" ht="36" x14ac:dyDescent="0.2">
      <c r="A4" s="40" t="s">
        <v>170</v>
      </c>
      <c r="B4" s="40" t="s">
        <v>474</v>
      </c>
      <c r="C4" s="40" t="s">
        <v>475</v>
      </c>
      <c r="D4" s="41" t="s">
        <v>471</v>
      </c>
      <c r="E4" s="42">
        <v>5000.5</v>
      </c>
      <c r="F4" s="43" t="s">
        <v>476</v>
      </c>
    </row>
    <row r="5" spans="1:6" ht="36" x14ac:dyDescent="0.2">
      <c r="A5" s="40" t="s">
        <v>170</v>
      </c>
      <c r="B5" s="40" t="s">
        <v>474</v>
      </c>
      <c r="C5" s="40" t="s">
        <v>477</v>
      </c>
      <c r="D5" s="41" t="s">
        <v>471</v>
      </c>
      <c r="E5" s="42">
        <v>10133.5</v>
      </c>
      <c r="F5" s="43" t="s">
        <v>476</v>
      </c>
    </row>
    <row r="6" spans="1:6" ht="36" x14ac:dyDescent="0.2">
      <c r="A6" s="40" t="s">
        <v>170</v>
      </c>
      <c r="B6" s="40" t="s">
        <v>474</v>
      </c>
      <c r="C6" s="40" t="s">
        <v>478</v>
      </c>
      <c r="D6" s="41" t="s">
        <v>471</v>
      </c>
      <c r="E6" s="42">
        <v>25488</v>
      </c>
      <c r="F6" s="43" t="s">
        <v>476</v>
      </c>
    </row>
    <row r="7" spans="1:6" ht="36" x14ac:dyDescent="0.2">
      <c r="A7" s="40" t="s">
        <v>170</v>
      </c>
      <c r="B7" s="40" t="s">
        <v>474</v>
      </c>
      <c r="C7" s="40" t="s">
        <v>479</v>
      </c>
      <c r="D7" s="41" t="s">
        <v>471</v>
      </c>
      <c r="E7" s="42">
        <v>61419</v>
      </c>
      <c r="F7" s="43" t="s">
        <v>476</v>
      </c>
    </row>
    <row r="8" spans="1:6" ht="21.95" customHeight="1" x14ac:dyDescent="0.2">
      <c r="A8" s="40" t="s">
        <v>170</v>
      </c>
      <c r="B8" s="40" t="s">
        <v>474</v>
      </c>
      <c r="C8" s="40" t="s">
        <v>480</v>
      </c>
      <c r="D8" s="41" t="s">
        <v>471</v>
      </c>
      <c r="E8" s="42">
        <v>33435.300000000003</v>
      </c>
      <c r="F8" s="43" t="s">
        <v>476</v>
      </c>
    </row>
    <row r="9" spans="1:6" ht="17.100000000000001" customHeight="1" x14ac:dyDescent="0.2">
      <c r="A9" s="40" t="s">
        <v>170</v>
      </c>
      <c r="B9" s="40" t="s">
        <v>474</v>
      </c>
      <c r="C9" s="40" t="s">
        <v>481</v>
      </c>
      <c r="D9" s="41" t="s">
        <v>471</v>
      </c>
      <c r="E9" s="42">
        <v>9410.5</v>
      </c>
      <c r="F9" s="43" t="s">
        <v>476</v>
      </c>
    </row>
    <row r="10" spans="1:6" ht="18.95" customHeight="1" x14ac:dyDescent="0.2">
      <c r="A10" s="40" t="s">
        <v>170</v>
      </c>
      <c r="B10" s="40" t="s">
        <v>474</v>
      </c>
      <c r="C10" s="40" t="s">
        <v>482</v>
      </c>
      <c r="D10" s="41" t="s">
        <v>471</v>
      </c>
      <c r="E10" s="42">
        <v>5929.5</v>
      </c>
      <c r="F10" s="43" t="s">
        <v>476</v>
      </c>
    </row>
    <row r="11" spans="1:6" ht="17.100000000000001" customHeight="1" x14ac:dyDescent="0.2">
      <c r="A11" s="40" t="s">
        <v>170</v>
      </c>
      <c r="B11" s="40" t="s">
        <v>474</v>
      </c>
      <c r="C11" s="40" t="s">
        <v>483</v>
      </c>
      <c r="D11" s="41" t="s">
        <v>471</v>
      </c>
      <c r="E11" s="42">
        <v>65844</v>
      </c>
      <c r="F11" s="43" t="s">
        <v>476</v>
      </c>
    </row>
    <row r="12" spans="1:6" ht="18" customHeight="1" x14ac:dyDescent="0.2">
      <c r="A12" s="40" t="s">
        <v>170</v>
      </c>
      <c r="B12" s="40" t="s">
        <v>474</v>
      </c>
      <c r="C12" s="40" t="s">
        <v>484</v>
      </c>
      <c r="D12" s="41" t="s">
        <v>471</v>
      </c>
      <c r="E12" s="42">
        <v>29393.8</v>
      </c>
      <c r="F12" s="43" t="s">
        <v>476</v>
      </c>
    </row>
    <row r="13" spans="1:6" ht="18" customHeight="1" x14ac:dyDescent="0.2">
      <c r="A13" s="40" t="s">
        <v>170</v>
      </c>
      <c r="B13" s="40" t="s">
        <v>474</v>
      </c>
      <c r="C13" s="40" t="s">
        <v>485</v>
      </c>
      <c r="D13" s="41" t="s">
        <v>471</v>
      </c>
      <c r="E13" s="42">
        <v>27193.1</v>
      </c>
      <c r="F13" s="43" t="s">
        <v>476</v>
      </c>
    </row>
    <row r="14" spans="1:6" ht="48" x14ac:dyDescent="0.2">
      <c r="A14" s="40" t="s">
        <v>170</v>
      </c>
      <c r="B14" s="40" t="s">
        <v>474</v>
      </c>
      <c r="C14" s="40" t="s">
        <v>486</v>
      </c>
      <c r="D14" s="41" t="s">
        <v>471</v>
      </c>
      <c r="E14" s="42">
        <v>50380.1</v>
      </c>
      <c r="F14" s="43" t="s">
        <v>476</v>
      </c>
    </row>
    <row r="15" spans="1:6" ht="48" x14ac:dyDescent="0.2">
      <c r="A15" s="40" t="s">
        <v>170</v>
      </c>
      <c r="B15" s="40" t="s">
        <v>474</v>
      </c>
      <c r="C15" s="40" t="s">
        <v>487</v>
      </c>
      <c r="D15" s="41" t="s">
        <v>471</v>
      </c>
      <c r="E15" s="42">
        <v>29323</v>
      </c>
      <c r="F15" s="43" t="s">
        <v>476</v>
      </c>
    </row>
    <row r="16" spans="1:6" ht="48" x14ac:dyDescent="0.2">
      <c r="A16" s="40" t="s">
        <v>170</v>
      </c>
      <c r="B16" s="40" t="s">
        <v>474</v>
      </c>
      <c r="C16" s="40" t="s">
        <v>488</v>
      </c>
      <c r="D16" s="41" t="s">
        <v>471</v>
      </c>
      <c r="E16" s="42">
        <v>32833.5</v>
      </c>
      <c r="F16" s="43" t="s">
        <v>476</v>
      </c>
    </row>
    <row r="17" spans="1:6" ht="48" x14ac:dyDescent="0.2">
      <c r="A17" s="40" t="s">
        <v>170</v>
      </c>
      <c r="B17" s="40" t="s">
        <v>474</v>
      </c>
      <c r="C17" s="40" t="s">
        <v>489</v>
      </c>
      <c r="D17" s="41" t="s">
        <v>471</v>
      </c>
      <c r="E17" s="42">
        <v>12537.5</v>
      </c>
      <c r="F17" s="43" t="s">
        <v>476</v>
      </c>
    </row>
    <row r="18" spans="1:6" ht="48" x14ac:dyDescent="0.2">
      <c r="A18" s="40" t="s">
        <v>170</v>
      </c>
      <c r="B18" s="40" t="s">
        <v>474</v>
      </c>
      <c r="C18" s="40" t="s">
        <v>490</v>
      </c>
      <c r="D18" s="41" t="s">
        <v>471</v>
      </c>
      <c r="E18" s="42">
        <v>12626</v>
      </c>
      <c r="F18" s="43" t="s">
        <v>476</v>
      </c>
    </row>
    <row r="19" spans="1:6" ht="48" x14ac:dyDescent="0.2">
      <c r="A19" s="40" t="s">
        <v>170</v>
      </c>
      <c r="B19" s="40" t="s">
        <v>474</v>
      </c>
      <c r="C19" s="40" t="s">
        <v>491</v>
      </c>
      <c r="D19" s="41" t="s">
        <v>471</v>
      </c>
      <c r="E19" s="42">
        <v>95892.7</v>
      </c>
      <c r="F19" s="43" t="s">
        <v>476</v>
      </c>
    </row>
    <row r="20" spans="1:6" ht="22.5" customHeight="1" x14ac:dyDescent="0.2">
      <c r="A20" s="40" t="s">
        <v>170</v>
      </c>
      <c r="B20" s="40" t="s">
        <v>474</v>
      </c>
      <c r="C20" s="40" t="s">
        <v>492</v>
      </c>
      <c r="D20" s="41" t="s">
        <v>471</v>
      </c>
      <c r="E20" s="42">
        <v>19706</v>
      </c>
      <c r="F20" s="43" t="s">
        <v>476</v>
      </c>
    </row>
    <row r="21" spans="1:6" ht="22.5" customHeight="1" x14ac:dyDescent="0.2">
      <c r="A21" s="40" t="s">
        <v>170</v>
      </c>
      <c r="B21" s="40" t="s">
        <v>474</v>
      </c>
      <c r="C21" s="40" t="s">
        <v>493</v>
      </c>
      <c r="D21" s="41" t="s">
        <v>471</v>
      </c>
      <c r="E21" s="42">
        <v>30975</v>
      </c>
      <c r="F21" s="43" t="s">
        <v>476</v>
      </c>
    </row>
    <row r="22" spans="1:6" ht="24" x14ac:dyDescent="0.2">
      <c r="A22" s="40" t="s">
        <v>170</v>
      </c>
      <c r="B22" s="40" t="s">
        <v>474</v>
      </c>
      <c r="C22" s="40" t="s">
        <v>494</v>
      </c>
      <c r="D22" s="41" t="s">
        <v>471</v>
      </c>
      <c r="E22" s="42">
        <v>15251.5</v>
      </c>
      <c r="F22" s="43" t="s">
        <v>476</v>
      </c>
    </row>
    <row r="23" spans="1:6" ht="24" x14ac:dyDescent="0.2">
      <c r="A23" s="40" t="s">
        <v>170</v>
      </c>
      <c r="B23" s="40" t="s">
        <v>474</v>
      </c>
      <c r="C23" s="40" t="s">
        <v>495</v>
      </c>
      <c r="D23" s="41" t="s">
        <v>471</v>
      </c>
      <c r="E23" s="42">
        <v>24225.4</v>
      </c>
      <c r="F23" s="43" t="s">
        <v>476</v>
      </c>
    </row>
    <row r="24" spans="1:6" ht="22.5" customHeight="1" x14ac:dyDescent="0.2">
      <c r="A24" s="44" t="s">
        <v>194</v>
      </c>
      <c r="B24" s="44" t="s">
        <v>496</v>
      </c>
      <c r="C24" s="45" t="s">
        <v>497</v>
      </c>
      <c r="D24" s="46" t="s">
        <v>498</v>
      </c>
      <c r="E24" s="47">
        <v>1003</v>
      </c>
      <c r="F24" s="48" t="s">
        <v>499</v>
      </c>
    </row>
    <row r="25" spans="1:6" x14ac:dyDescent="0.2">
      <c r="A25" s="44" t="s">
        <v>194</v>
      </c>
      <c r="B25" s="44" t="s">
        <v>496</v>
      </c>
      <c r="C25" s="45" t="s">
        <v>500</v>
      </c>
      <c r="D25" s="46" t="s">
        <v>498</v>
      </c>
      <c r="E25" s="47">
        <v>1003</v>
      </c>
      <c r="F25" s="48" t="s">
        <v>499</v>
      </c>
    </row>
    <row r="26" spans="1:6" ht="24" customHeight="1" x14ac:dyDescent="0.2">
      <c r="A26" s="44" t="s">
        <v>194</v>
      </c>
      <c r="B26" s="44" t="s">
        <v>496</v>
      </c>
      <c r="C26" s="45" t="s">
        <v>501</v>
      </c>
      <c r="D26" s="46" t="s">
        <v>498</v>
      </c>
      <c r="E26" s="47">
        <v>3009</v>
      </c>
      <c r="F26" s="48" t="s">
        <v>499</v>
      </c>
    </row>
    <row r="27" spans="1:6" x14ac:dyDescent="0.2">
      <c r="A27" s="44" t="s">
        <v>194</v>
      </c>
      <c r="B27" s="44" t="s">
        <v>496</v>
      </c>
      <c r="C27" s="45" t="s">
        <v>502</v>
      </c>
      <c r="D27" s="46" t="s">
        <v>498</v>
      </c>
      <c r="E27" s="47">
        <v>1882.1</v>
      </c>
      <c r="F27" s="48" t="s">
        <v>499</v>
      </c>
    </row>
    <row r="28" spans="1:6" x14ac:dyDescent="0.2">
      <c r="A28" s="44" t="s">
        <v>194</v>
      </c>
      <c r="B28" s="44" t="s">
        <v>496</v>
      </c>
      <c r="C28" s="45" t="s">
        <v>503</v>
      </c>
      <c r="D28" s="46" t="s">
        <v>471</v>
      </c>
      <c r="E28" s="47">
        <v>83.78</v>
      </c>
      <c r="F28" s="48" t="s">
        <v>499</v>
      </c>
    </row>
    <row r="29" spans="1:6" x14ac:dyDescent="0.2">
      <c r="A29" s="44" t="s">
        <v>194</v>
      </c>
      <c r="B29" s="44" t="s">
        <v>496</v>
      </c>
      <c r="C29" s="45" t="s">
        <v>504</v>
      </c>
      <c r="D29" s="46" t="s">
        <v>471</v>
      </c>
      <c r="E29" s="47">
        <v>192.34</v>
      </c>
      <c r="F29" s="48" t="s">
        <v>499</v>
      </c>
    </row>
    <row r="30" spans="1:6" x14ac:dyDescent="0.2">
      <c r="A30" s="44" t="s">
        <v>194</v>
      </c>
      <c r="B30" s="44" t="s">
        <v>496</v>
      </c>
      <c r="C30" s="45" t="s">
        <v>505</v>
      </c>
      <c r="D30" s="46" t="s">
        <v>471</v>
      </c>
      <c r="E30" s="47">
        <v>421.26</v>
      </c>
      <c r="F30" s="48" t="s">
        <v>499</v>
      </c>
    </row>
    <row r="31" spans="1:6" x14ac:dyDescent="0.2">
      <c r="A31" s="49" t="s">
        <v>506</v>
      </c>
      <c r="B31" s="49" t="s">
        <v>507</v>
      </c>
      <c r="C31" s="50" t="s">
        <v>508</v>
      </c>
      <c r="D31" s="51" t="s">
        <v>471</v>
      </c>
      <c r="E31" s="52">
        <v>6500</v>
      </c>
      <c r="F31" s="53" t="s">
        <v>509</v>
      </c>
    </row>
    <row r="32" spans="1:6" x14ac:dyDescent="0.2">
      <c r="A32" s="49" t="s">
        <v>506</v>
      </c>
      <c r="B32" s="49" t="s">
        <v>507</v>
      </c>
      <c r="C32" s="50" t="s">
        <v>510</v>
      </c>
      <c r="D32" s="51" t="s">
        <v>471</v>
      </c>
      <c r="E32" s="52">
        <v>7265.26</v>
      </c>
      <c r="F32" s="53" t="s">
        <v>509</v>
      </c>
    </row>
    <row r="33" spans="1:6" x14ac:dyDescent="0.2">
      <c r="A33" s="49" t="s">
        <v>506</v>
      </c>
      <c r="B33" s="49" t="s">
        <v>507</v>
      </c>
      <c r="C33" s="50" t="s">
        <v>511</v>
      </c>
      <c r="D33" s="51" t="s">
        <v>471</v>
      </c>
      <c r="E33" s="52">
        <v>4675.2539999999999</v>
      </c>
      <c r="F33" s="53" t="s">
        <v>509</v>
      </c>
    </row>
    <row r="34" spans="1:6" x14ac:dyDescent="0.2">
      <c r="A34" s="49" t="s">
        <v>506</v>
      </c>
      <c r="B34" s="49" t="s">
        <v>507</v>
      </c>
      <c r="C34" s="50" t="s">
        <v>512</v>
      </c>
      <c r="D34" s="51" t="s">
        <v>471</v>
      </c>
      <c r="E34" s="52">
        <v>16785.5</v>
      </c>
      <c r="F34" s="53" t="s">
        <v>509</v>
      </c>
    </row>
    <row r="35" spans="1:6" x14ac:dyDescent="0.2">
      <c r="A35" s="49" t="s">
        <v>506</v>
      </c>
      <c r="B35" s="49" t="s">
        <v>507</v>
      </c>
      <c r="C35" s="50" t="s">
        <v>513</v>
      </c>
      <c r="D35" s="51" t="s">
        <v>471</v>
      </c>
      <c r="E35" s="52">
        <v>15163</v>
      </c>
      <c r="F35" s="53" t="s">
        <v>509</v>
      </c>
    </row>
    <row r="36" spans="1:6" x14ac:dyDescent="0.2">
      <c r="A36" s="54" t="s">
        <v>263</v>
      </c>
      <c r="B36" s="54" t="s">
        <v>514</v>
      </c>
      <c r="C36" s="55" t="s">
        <v>515</v>
      </c>
      <c r="D36" s="56" t="s">
        <v>471</v>
      </c>
      <c r="E36" s="57">
        <v>2330.5</v>
      </c>
      <c r="F36" s="58" t="s">
        <v>516</v>
      </c>
    </row>
    <row r="37" spans="1:6" x14ac:dyDescent="0.2">
      <c r="A37" s="54" t="s">
        <v>263</v>
      </c>
      <c r="B37" s="54" t="s">
        <v>514</v>
      </c>
      <c r="C37" s="55" t="s">
        <v>517</v>
      </c>
      <c r="D37" s="56"/>
      <c r="E37" s="57">
        <v>1150</v>
      </c>
      <c r="F37" s="58" t="s">
        <v>516</v>
      </c>
    </row>
    <row r="38" spans="1:6" ht="24" x14ac:dyDescent="0.2">
      <c r="A38" s="54" t="s">
        <v>263</v>
      </c>
      <c r="B38" s="54" t="s">
        <v>514</v>
      </c>
      <c r="C38" s="55" t="s">
        <v>518</v>
      </c>
      <c r="D38" s="56" t="s">
        <v>471</v>
      </c>
      <c r="E38" s="57">
        <v>2330.5</v>
      </c>
      <c r="F38" s="58" t="s">
        <v>516</v>
      </c>
    </row>
    <row r="39" spans="1:6" ht="36" x14ac:dyDescent="0.2">
      <c r="A39" s="54" t="s">
        <v>263</v>
      </c>
      <c r="B39" s="54" t="s">
        <v>514</v>
      </c>
      <c r="C39" s="55" t="s">
        <v>519</v>
      </c>
      <c r="D39" s="56" t="s">
        <v>471</v>
      </c>
      <c r="E39" s="57">
        <v>3009</v>
      </c>
      <c r="F39" s="58" t="s">
        <v>516</v>
      </c>
    </row>
    <row r="40" spans="1:6" ht="36" x14ac:dyDescent="0.2">
      <c r="A40" s="54" t="s">
        <v>263</v>
      </c>
      <c r="B40" s="54" t="s">
        <v>514</v>
      </c>
      <c r="C40" s="55" t="s">
        <v>520</v>
      </c>
      <c r="D40" s="56" t="s">
        <v>471</v>
      </c>
      <c r="E40" s="57">
        <v>1150.5</v>
      </c>
      <c r="F40" s="58" t="s">
        <v>516</v>
      </c>
    </row>
    <row r="41" spans="1:6" ht="36" x14ac:dyDescent="0.2">
      <c r="A41" s="54" t="s">
        <v>263</v>
      </c>
      <c r="B41" s="54" t="s">
        <v>514</v>
      </c>
      <c r="C41" s="55" t="s">
        <v>521</v>
      </c>
      <c r="D41" s="56" t="s">
        <v>471</v>
      </c>
      <c r="E41" s="57">
        <v>1150.5</v>
      </c>
      <c r="F41" s="58" t="s">
        <v>516</v>
      </c>
    </row>
    <row r="42" spans="1:6" ht="24" x14ac:dyDescent="0.2">
      <c r="A42" s="54" t="s">
        <v>263</v>
      </c>
      <c r="B42" s="54" t="s">
        <v>514</v>
      </c>
      <c r="C42" s="55" t="s">
        <v>522</v>
      </c>
      <c r="D42" s="56" t="s">
        <v>471</v>
      </c>
      <c r="E42" s="57">
        <v>1947</v>
      </c>
      <c r="F42" s="58" t="s">
        <v>516</v>
      </c>
    </row>
    <row r="43" spans="1:6" ht="22.5" customHeight="1" x14ac:dyDescent="0.2">
      <c r="A43" s="54" t="s">
        <v>263</v>
      </c>
      <c r="B43" s="54" t="s">
        <v>514</v>
      </c>
      <c r="C43" s="55" t="s">
        <v>523</v>
      </c>
      <c r="D43" s="56" t="s">
        <v>471</v>
      </c>
      <c r="E43" s="57">
        <v>2212.5</v>
      </c>
      <c r="F43" s="58" t="s">
        <v>516</v>
      </c>
    </row>
    <row r="44" spans="1:6" ht="18.95" customHeight="1" x14ac:dyDescent="0.2">
      <c r="A44" s="59" t="s">
        <v>524</v>
      </c>
      <c r="B44" s="59" t="s">
        <v>525</v>
      </c>
      <c r="C44" s="60" t="s">
        <v>526</v>
      </c>
      <c r="D44" s="61" t="s">
        <v>471</v>
      </c>
      <c r="E44" s="62">
        <v>11210</v>
      </c>
      <c r="F44" s="63" t="s">
        <v>527</v>
      </c>
    </row>
    <row r="45" spans="1:6" ht="17.100000000000001" customHeight="1" x14ac:dyDescent="0.2">
      <c r="A45" s="59" t="s">
        <v>524</v>
      </c>
      <c r="B45" s="59" t="s">
        <v>525</v>
      </c>
      <c r="C45" s="60" t="s">
        <v>528</v>
      </c>
      <c r="D45" s="61" t="s">
        <v>471</v>
      </c>
      <c r="E45" s="62">
        <v>15692.82</v>
      </c>
      <c r="F45" s="63" t="s">
        <v>527</v>
      </c>
    </row>
    <row r="46" spans="1:6" x14ac:dyDescent="0.2">
      <c r="A46" s="59" t="s">
        <v>524</v>
      </c>
      <c r="B46" s="59" t="s">
        <v>525</v>
      </c>
      <c r="C46" s="60" t="s">
        <v>529</v>
      </c>
      <c r="D46" s="61" t="s">
        <v>471</v>
      </c>
      <c r="E46" s="62">
        <v>342200</v>
      </c>
      <c r="F46" s="63" t="s">
        <v>527</v>
      </c>
    </row>
    <row r="47" spans="1:6" ht="21" customHeight="1" x14ac:dyDescent="0.2">
      <c r="A47" s="59" t="s">
        <v>524</v>
      </c>
      <c r="B47" s="59" t="s">
        <v>525</v>
      </c>
      <c r="C47" s="60" t="s">
        <v>530</v>
      </c>
      <c r="D47" s="61" t="s">
        <v>471</v>
      </c>
      <c r="E47" s="62">
        <v>6254</v>
      </c>
      <c r="F47" s="63" t="s">
        <v>527</v>
      </c>
    </row>
    <row r="48" spans="1:6" ht="14.1" customHeight="1" x14ac:dyDescent="0.2">
      <c r="A48" s="59" t="s">
        <v>524</v>
      </c>
      <c r="B48" s="59" t="s">
        <v>525</v>
      </c>
      <c r="C48" s="60" t="s">
        <v>531</v>
      </c>
      <c r="D48" s="61" t="s">
        <v>471</v>
      </c>
      <c r="E48" s="62">
        <v>531000</v>
      </c>
      <c r="F48" s="63" t="s">
        <v>527</v>
      </c>
    </row>
    <row r="49" spans="1:6" ht="24" x14ac:dyDescent="0.2">
      <c r="A49" s="59" t="s">
        <v>524</v>
      </c>
      <c r="B49" s="59" t="s">
        <v>525</v>
      </c>
      <c r="C49" s="60" t="s">
        <v>532</v>
      </c>
      <c r="D49" s="61" t="s">
        <v>471</v>
      </c>
      <c r="E49" s="62">
        <v>49794.525000000001</v>
      </c>
      <c r="F49" s="63" t="s">
        <v>527</v>
      </c>
    </row>
    <row r="50" spans="1:6" x14ac:dyDescent="0.2">
      <c r="A50" s="59" t="s">
        <v>524</v>
      </c>
      <c r="B50" s="59" t="s">
        <v>525</v>
      </c>
      <c r="C50" s="60" t="s">
        <v>533</v>
      </c>
      <c r="D50" s="61" t="s">
        <v>471</v>
      </c>
      <c r="E50" s="62">
        <v>275000</v>
      </c>
      <c r="F50" s="63" t="s">
        <v>527</v>
      </c>
    </row>
    <row r="51" spans="1:6" ht="24" x14ac:dyDescent="0.2">
      <c r="A51" s="59" t="s">
        <v>524</v>
      </c>
      <c r="B51" s="59" t="s">
        <v>525</v>
      </c>
      <c r="C51" s="60" t="s">
        <v>534</v>
      </c>
      <c r="D51" s="61" t="s">
        <v>471</v>
      </c>
      <c r="E51" s="62">
        <v>8407.5</v>
      </c>
      <c r="F51" s="63" t="s">
        <v>527</v>
      </c>
    </row>
    <row r="52" spans="1:6" ht="15.95" customHeight="1" x14ac:dyDescent="0.2">
      <c r="A52" s="59" t="s">
        <v>524</v>
      </c>
      <c r="B52" s="59" t="s">
        <v>525</v>
      </c>
      <c r="C52" s="60" t="s">
        <v>535</v>
      </c>
      <c r="D52" s="61" t="s">
        <v>471</v>
      </c>
      <c r="E52" s="62">
        <v>96885.151100000003</v>
      </c>
      <c r="F52" s="63" t="s">
        <v>527</v>
      </c>
    </row>
    <row r="53" spans="1:6" ht="15" customHeight="1" x14ac:dyDescent="0.2">
      <c r="A53" s="59" t="s">
        <v>524</v>
      </c>
      <c r="B53" s="59" t="s">
        <v>525</v>
      </c>
      <c r="C53" s="60" t="s">
        <v>536</v>
      </c>
      <c r="D53" s="61" t="s">
        <v>471</v>
      </c>
      <c r="E53" s="62">
        <v>250160</v>
      </c>
      <c r="F53" s="63" t="s">
        <v>527</v>
      </c>
    </row>
    <row r="54" spans="1:6" ht="24" x14ac:dyDescent="0.2">
      <c r="A54" s="59" t="s">
        <v>524</v>
      </c>
      <c r="B54" s="59" t="s">
        <v>525</v>
      </c>
      <c r="C54" s="60" t="s">
        <v>537</v>
      </c>
      <c r="D54" s="61" t="s">
        <v>471</v>
      </c>
      <c r="E54" s="62">
        <v>2950</v>
      </c>
      <c r="F54" s="63" t="s">
        <v>527</v>
      </c>
    </row>
    <row r="55" spans="1:6" ht="14.1" customHeight="1" x14ac:dyDescent="0.2">
      <c r="A55" s="59" t="s">
        <v>524</v>
      </c>
      <c r="B55" s="59" t="s">
        <v>525</v>
      </c>
      <c r="C55" s="60" t="s">
        <v>538</v>
      </c>
      <c r="D55" s="61" t="s">
        <v>471</v>
      </c>
      <c r="E55" s="62">
        <v>226560</v>
      </c>
      <c r="F55" s="63" t="s">
        <v>527</v>
      </c>
    </row>
    <row r="56" spans="1:6" ht="30.75" customHeight="1" x14ac:dyDescent="0.2">
      <c r="A56" s="59" t="s">
        <v>524</v>
      </c>
      <c r="B56" s="59" t="s">
        <v>525</v>
      </c>
      <c r="C56" s="60" t="s">
        <v>539</v>
      </c>
      <c r="D56" s="61" t="s">
        <v>471</v>
      </c>
      <c r="E56" s="62">
        <v>501500</v>
      </c>
      <c r="F56" s="63" t="s">
        <v>527</v>
      </c>
    </row>
    <row r="57" spans="1:6" ht="15" customHeight="1" x14ac:dyDescent="0.2">
      <c r="A57" s="59" t="s">
        <v>524</v>
      </c>
      <c r="B57" s="59" t="s">
        <v>525</v>
      </c>
      <c r="C57" s="60" t="s">
        <v>540</v>
      </c>
      <c r="D57" s="61" t="s">
        <v>471</v>
      </c>
      <c r="E57" s="62">
        <v>41300</v>
      </c>
      <c r="F57" s="63" t="s">
        <v>527</v>
      </c>
    </row>
    <row r="58" spans="1:6" ht="24" customHeight="1" x14ac:dyDescent="0.2">
      <c r="A58" s="59" t="s">
        <v>524</v>
      </c>
      <c r="B58" s="59" t="s">
        <v>525</v>
      </c>
      <c r="C58" s="60" t="s">
        <v>541</v>
      </c>
      <c r="D58" s="61" t="s">
        <v>471</v>
      </c>
      <c r="E58" s="62">
        <v>49560</v>
      </c>
      <c r="F58" s="63" t="s">
        <v>527</v>
      </c>
    </row>
    <row r="59" spans="1:6" ht="14.1" customHeight="1" x14ac:dyDescent="0.2">
      <c r="A59" s="59" t="s">
        <v>524</v>
      </c>
      <c r="B59" s="59" t="s">
        <v>525</v>
      </c>
      <c r="C59" s="60" t="s">
        <v>542</v>
      </c>
      <c r="D59" s="61" t="s">
        <v>471</v>
      </c>
      <c r="E59" s="62">
        <v>188800</v>
      </c>
      <c r="F59" s="63" t="s">
        <v>527</v>
      </c>
    </row>
    <row r="60" spans="1:6" ht="15" customHeight="1" x14ac:dyDescent="0.2">
      <c r="A60" s="59" t="s">
        <v>524</v>
      </c>
      <c r="B60" s="59" t="s">
        <v>525</v>
      </c>
      <c r="C60" s="60" t="s">
        <v>543</v>
      </c>
      <c r="D60" s="61" t="s">
        <v>471</v>
      </c>
      <c r="E60" s="62">
        <v>27140</v>
      </c>
      <c r="F60" s="63" t="s">
        <v>527</v>
      </c>
    </row>
    <row r="61" spans="1:6" ht="15.95" customHeight="1" x14ac:dyDescent="0.2">
      <c r="A61" s="59" t="s">
        <v>524</v>
      </c>
      <c r="B61" s="59" t="s">
        <v>525</v>
      </c>
      <c r="C61" s="60" t="s">
        <v>544</v>
      </c>
      <c r="D61" s="61" t="s">
        <v>471</v>
      </c>
      <c r="E61" s="62">
        <v>49219.1806</v>
      </c>
      <c r="F61" s="63" t="s">
        <v>527</v>
      </c>
    </row>
    <row r="62" spans="1:6" ht="18.95" customHeight="1" x14ac:dyDescent="0.2">
      <c r="A62" s="59" t="s">
        <v>524</v>
      </c>
      <c r="B62" s="59" t="s">
        <v>525</v>
      </c>
      <c r="C62" s="60" t="s">
        <v>545</v>
      </c>
      <c r="D62" s="61" t="s">
        <v>471</v>
      </c>
      <c r="E62" s="62">
        <v>26137.0707</v>
      </c>
      <c r="F62" s="63" t="s">
        <v>527</v>
      </c>
    </row>
    <row r="63" spans="1:6" ht="20.100000000000001" customHeight="1" x14ac:dyDescent="0.2">
      <c r="A63" s="59" t="s">
        <v>524</v>
      </c>
      <c r="B63" s="59" t="s">
        <v>525</v>
      </c>
      <c r="C63" s="60" t="s">
        <v>546</v>
      </c>
      <c r="D63" s="61" t="s">
        <v>471</v>
      </c>
      <c r="E63" s="62">
        <v>105563.74400000001</v>
      </c>
      <c r="F63" s="63" t="s">
        <v>527</v>
      </c>
    </row>
    <row r="64" spans="1:6" ht="18.95" customHeight="1" x14ac:dyDescent="0.2">
      <c r="A64" s="59" t="s">
        <v>524</v>
      </c>
      <c r="B64" s="59" t="s">
        <v>525</v>
      </c>
      <c r="C64" s="60" t="s">
        <v>547</v>
      </c>
      <c r="D64" s="61" t="s">
        <v>471</v>
      </c>
      <c r="E64" s="62">
        <v>6490</v>
      </c>
      <c r="F64" s="63" t="s">
        <v>527</v>
      </c>
    </row>
    <row r="65" spans="1:6" ht="15" customHeight="1" x14ac:dyDescent="0.2">
      <c r="A65" s="59" t="s">
        <v>524</v>
      </c>
      <c r="B65" s="59" t="s">
        <v>525</v>
      </c>
      <c r="C65" s="60" t="s">
        <v>548</v>
      </c>
      <c r="D65" s="61" t="s">
        <v>471</v>
      </c>
      <c r="E65" s="62">
        <v>30335.3338</v>
      </c>
      <c r="F65" s="63" t="s">
        <v>527</v>
      </c>
    </row>
    <row r="66" spans="1:6" ht="24" x14ac:dyDescent="0.2">
      <c r="A66" s="59" t="s">
        <v>524</v>
      </c>
      <c r="B66" s="59" t="s">
        <v>525</v>
      </c>
      <c r="C66" s="60" t="s">
        <v>549</v>
      </c>
      <c r="D66" s="61" t="s">
        <v>471</v>
      </c>
      <c r="E66" s="62">
        <v>72981.654699999999</v>
      </c>
      <c r="F66" s="63" t="s">
        <v>527</v>
      </c>
    </row>
    <row r="67" spans="1:6" x14ac:dyDescent="0.2">
      <c r="A67" s="59" t="s">
        <v>524</v>
      </c>
      <c r="B67" s="59" t="s">
        <v>525</v>
      </c>
      <c r="C67" s="60" t="s">
        <v>550</v>
      </c>
      <c r="D67" s="61" t="s">
        <v>471</v>
      </c>
      <c r="E67" s="62">
        <v>172048.60250000001</v>
      </c>
      <c r="F67" s="63" t="s">
        <v>527</v>
      </c>
    </row>
    <row r="68" spans="1:6" x14ac:dyDescent="0.2">
      <c r="A68" s="59" t="s">
        <v>524</v>
      </c>
      <c r="B68" s="59" t="s">
        <v>525</v>
      </c>
      <c r="C68" s="60" t="s">
        <v>551</v>
      </c>
      <c r="D68" s="61" t="s">
        <v>471</v>
      </c>
      <c r="E68" s="62">
        <v>104465.4</v>
      </c>
      <c r="F68" s="63" t="s">
        <v>527</v>
      </c>
    </row>
    <row r="69" spans="1:6" x14ac:dyDescent="0.2">
      <c r="A69" s="59" t="s">
        <v>524</v>
      </c>
      <c r="B69" s="59" t="s">
        <v>525</v>
      </c>
      <c r="C69" s="60" t="s">
        <v>552</v>
      </c>
      <c r="D69" s="61" t="s">
        <v>471</v>
      </c>
      <c r="E69" s="62">
        <v>8314.2916999999998</v>
      </c>
      <c r="F69" s="63" t="s">
        <v>527</v>
      </c>
    </row>
    <row r="70" spans="1:6" x14ac:dyDescent="0.2">
      <c r="A70" s="59" t="s">
        <v>524</v>
      </c>
      <c r="B70" s="59" t="s">
        <v>525</v>
      </c>
      <c r="C70" s="60" t="s">
        <v>553</v>
      </c>
      <c r="D70" s="61" t="s">
        <v>471</v>
      </c>
      <c r="E70" s="62">
        <v>198806.39999999999</v>
      </c>
      <c r="F70" s="63" t="s">
        <v>527</v>
      </c>
    </row>
    <row r="71" spans="1:6" x14ac:dyDescent="0.2">
      <c r="A71" s="59" t="s">
        <v>524</v>
      </c>
      <c r="B71" s="59" t="s">
        <v>525</v>
      </c>
      <c r="C71" s="60" t="s">
        <v>554</v>
      </c>
      <c r="D71" s="61" t="s">
        <v>471</v>
      </c>
      <c r="E71" s="62">
        <v>11313.84</v>
      </c>
      <c r="F71" s="63" t="s">
        <v>527</v>
      </c>
    </row>
    <row r="72" spans="1:6" x14ac:dyDescent="0.2">
      <c r="A72" s="59" t="s">
        <v>524</v>
      </c>
      <c r="B72" s="59" t="s">
        <v>525</v>
      </c>
      <c r="C72" s="60" t="s">
        <v>555</v>
      </c>
      <c r="D72" s="61" t="s">
        <v>471</v>
      </c>
      <c r="E72" s="62">
        <v>469017.40850000002</v>
      </c>
      <c r="F72" s="63" t="s">
        <v>527</v>
      </c>
    </row>
    <row r="73" spans="1:6" ht="24" x14ac:dyDescent="0.2">
      <c r="A73" s="59" t="s">
        <v>524</v>
      </c>
      <c r="B73" s="59" t="s">
        <v>525</v>
      </c>
      <c r="C73" s="60" t="s">
        <v>556</v>
      </c>
      <c r="D73" s="61" t="s">
        <v>471</v>
      </c>
      <c r="E73" s="62">
        <v>4501.7</v>
      </c>
      <c r="F73" s="63" t="s">
        <v>527</v>
      </c>
    </row>
    <row r="74" spans="1:6" x14ac:dyDescent="0.2">
      <c r="A74" s="59" t="s">
        <v>524</v>
      </c>
      <c r="B74" s="59" t="s">
        <v>525</v>
      </c>
      <c r="C74" s="60" t="s">
        <v>557</v>
      </c>
      <c r="D74" s="61" t="s">
        <v>471</v>
      </c>
      <c r="E74" s="62">
        <v>161582.93400000001</v>
      </c>
      <c r="F74" s="63" t="s">
        <v>527</v>
      </c>
    </row>
    <row r="75" spans="1:6" ht="24" x14ac:dyDescent="0.2">
      <c r="A75" s="59" t="s">
        <v>524</v>
      </c>
      <c r="B75" s="59" t="s">
        <v>525</v>
      </c>
      <c r="C75" s="60" t="s">
        <v>558</v>
      </c>
      <c r="D75" s="61" t="s">
        <v>471</v>
      </c>
      <c r="E75" s="62">
        <v>344224.6911</v>
      </c>
      <c r="F75" s="63" t="s">
        <v>527</v>
      </c>
    </row>
    <row r="76" spans="1:6" x14ac:dyDescent="0.2">
      <c r="A76" s="59" t="s">
        <v>524</v>
      </c>
      <c r="B76" s="59" t="s">
        <v>525</v>
      </c>
      <c r="C76" s="60" t="s">
        <v>559</v>
      </c>
      <c r="D76" s="61" t="s">
        <v>471</v>
      </c>
      <c r="E76" s="62">
        <v>24151.661800000002</v>
      </c>
      <c r="F76" s="63" t="s">
        <v>527</v>
      </c>
    </row>
    <row r="77" spans="1:6" x14ac:dyDescent="0.2">
      <c r="A77" s="59" t="s">
        <v>524</v>
      </c>
      <c r="B77" s="59" t="s">
        <v>525</v>
      </c>
      <c r="C77" s="60" t="s">
        <v>560</v>
      </c>
      <c r="D77" s="61" t="s">
        <v>471</v>
      </c>
      <c r="E77" s="62">
        <v>12836.04</v>
      </c>
      <c r="F77" s="63" t="s">
        <v>527</v>
      </c>
    </row>
    <row r="78" spans="1:6" ht="24" x14ac:dyDescent="0.2">
      <c r="A78" s="59" t="s">
        <v>524</v>
      </c>
      <c r="B78" s="59" t="s">
        <v>525</v>
      </c>
      <c r="C78" s="60" t="s">
        <v>561</v>
      </c>
      <c r="D78" s="61" t="s">
        <v>471</v>
      </c>
      <c r="E78" s="62">
        <v>45994.842499999999</v>
      </c>
      <c r="F78" s="63" t="s">
        <v>527</v>
      </c>
    </row>
    <row r="79" spans="1:6" x14ac:dyDescent="0.2">
      <c r="A79" s="59" t="s">
        <v>524</v>
      </c>
      <c r="B79" s="59" t="s">
        <v>525</v>
      </c>
      <c r="C79" s="60" t="s">
        <v>562</v>
      </c>
      <c r="D79" s="61" t="s">
        <v>471</v>
      </c>
      <c r="E79" s="62">
        <v>111029.4216</v>
      </c>
      <c r="F79" s="63" t="s">
        <v>527</v>
      </c>
    </row>
    <row r="80" spans="1:6" x14ac:dyDescent="0.2">
      <c r="A80" s="59" t="s">
        <v>524</v>
      </c>
      <c r="B80" s="59" t="s">
        <v>525</v>
      </c>
      <c r="C80" s="60" t="s">
        <v>563</v>
      </c>
      <c r="D80" s="61" t="s">
        <v>471</v>
      </c>
      <c r="E80" s="62">
        <v>1770</v>
      </c>
      <c r="F80" s="63" t="s">
        <v>527</v>
      </c>
    </row>
    <row r="81" spans="1:6" ht="24" x14ac:dyDescent="0.2">
      <c r="A81" s="59" t="s">
        <v>524</v>
      </c>
      <c r="B81" s="59" t="s">
        <v>525</v>
      </c>
      <c r="C81" s="60" t="s">
        <v>564</v>
      </c>
      <c r="D81" s="61" t="s">
        <v>471</v>
      </c>
      <c r="E81" s="62">
        <v>4524.9931999999999</v>
      </c>
      <c r="F81" s="63" t="s">
        <v>527</v>
      </c>
    </row>
    <row r="82" spans="1:6" ht="18.75" customHeight="1" x14ac:dyDescent="0.2">
      <c r="A82" s="59" t="s">
        <v>524</v>
      </c>
      <c r="B82" s="59" t="s">
        <v>525</v>
      </c>
      <c r="C82" s="60" t="s">
        <v>565</v>
      </c>
      <c r="D82" s="61" t="s">
        <v>471</v>
      </c>
      <c r="E82" s="62">
        <v>3299.87</v>
      </c>
      <c r="F82" s="63" t="s">
        <v>527</v>
      </c>
    </row>
    <row r="83" spans="1:6" ht="20.25" customHeight="1" x14ac:dyDescent="0.2">
      <c r="A83" s="59" t="s">
        <v>524</v>
      </c>
      <c r="B83" s="59" t="s">
        <v>525</v>
      </c>
      <c r="C83" s="60" t="s">
        <v>566</v>
      </c>
      <c r="D83" s="61" t="s">
        <v>471</v>
      </c>
      <c r="E83" s="62">
        <v>4242.6899999999996</v>
      </c>
      <c r="F83" s="63" t="s">
        <v>527</v>
      </c>
    </row>
    <row r="84" spans="1:6" ht="21.95" customHeight="1" x14ac:dyDescent="0.2">
      <c r="A84" s="59" t="s">
        <v>524</v>
      </c>
      <c r="B84" s="59" t="s">
        <v>525</v>
      </c>
      <c r="C84" s="60" t="s">
        <v>567</v>
      </c>
      <c r="D84" s="61" t="s">
        <v>471</v>
      </c>
      <c r="E84" s="62">
        <v>11859.991</v>
      </c>
      <c r="F84" s="63" t="s">
        <v>527</v>
      </c>
    </row>
    <row r="85" spans="1:6" ht="18" customHeight="1" x14ac:dyDescent="0.2">
      <c r="A85" s="59" t="s">
        <v>524</v>
      </c>
      <c r="B85" s="59" t="s">
        <v>525</v>
      </c>
      <c r="C85" s="60" t="s">
        <v>568</v>
      </c>
      <c r="D85" s="61" t="s">
        <v>471</v>
      </c>
      <c r="E85" s="62">
        <v>1479.9914000000001</v>
      </c>
      <c r="F85" s="63" t="s">
        <v>527</v>
      </c>
    </row>
    <row r="86" spans="1:6" ht="24" x14ac:dyDescent="0.2">
      <c r="A86" s="59" t="s">
        <v>524</v>
      </c>
      <c r="B86" s="59" t="s">
        <v>525</v>
      </c>
      <c r="C86" s="60" t="s">
        <v>569</v>
      </c>
      <c r="D86" s="61" t="s">
        <v>471</v>
      </c>
      <c r="E86" s="62">
        <v>1999.9938</v>
      </c>
      <c r="F86" s="63" t="s">
        <v>527</v>
      </c>
    </row>
    <row r="87" spans="1:6" ht="24" x14ac:dyDescent="0.2">
      <c r="A87" s="59" t="s">
        <v>524</v>
      </c>
      <c r="B87" s="59" t="s">
        <v>525</v>
      </c>
      <c r="C87" s="60" t="s">
        <v>570</v>
      </c>
      <c r="D87" s="61" t="s">
        <v>471</v>
      </c>
      <c r="E87" s="62">
        <v>6938.4</v>
      </c>
      <c r="F87" s="63" t="s">
        <v>527</v>
      </c>
    </row>
    <row r="88" spans="1:6" x14ac:dyDescent="0.2">
      <c r="A88" s="59" t="s">
        <v>524</v>
      </c>
      <c r="B88" s="59" t="s">
        <v>525</v>
      </c>
      <c r="C88" s="60" t="s">
        <v>571</v>
      </c>
      <c r="D88" s="61" t="s">
        <v>471</v>
      </c>
      <c r="E88" s="62">
        <v>938.18259999999998</v>
      </c>
      <c r="F88" s="63" t="s">
        <v>527</v>
      </c>
    </row>
    <row r="89" spans="1:6" x14ac:dyDescent="0.2">
      <c r="A89" s="59" t="s">
        <v>524</v>
      </c>
      <c r="B89" s="59" t="s">
        <v>525</v>
      </c>
      <c r="C89" s="60" t="s">
        <v>572</v>
      </c>
      <c r="D89" s="61" t="s">
        <v>471</v>
      </c>
      <c r="E89" s="62">
        <v>3519.94</v>
      </c>
      <c r="F89" s="63" t="s">
        <v>527</v>
      </c>
    </row>
    <row r="90" spans="1:6" ht="20.100000000000001" customHeight="1" x14ac:dyDescent="0.2">
      <c r="A90" s="59" t="s">
        <v>524</v>
      </c>
      <c r="B90" s="59" t="s">
        <v>525</v>
      </c>
      <c r="C90" s="60" t="s">
        <v>573</v>
      </c>
      <c r="D90" s="61" t="s">
        <v>471</v>
      </c>
      <c r="E90" s="62">
        <v>9</v>
      </c>
      <c r="F90" s="63" t="s">
        <v>527</v>
      </c>
    </row>
    <row r="91" spans="1:6" ht="20.100000000000001" customHeight="1" x14ac:dyDescent="0.2">
      <c r="A91" s="59" t="s">
        <v>524</v>
      </c>
      <c r="B91" s="59" t="s">
        <v>525</v>
      </c>
      <c r="C91" s="60" t="s">
        <v>574</v>
      </c>
      <c r="D91" s="61" t="s">
        <v>471</v>
      </c>
      <c r="E91" s="62">
        <v>63229.120000000003</v>
      </c>
      <c r="F91" s="63" t="s">
        <v>527</v>
      </c>
    </row>
    <row r="92" spans="1:6" ht="24.75" customHeight="1" x14ac:dyDescent="0.2">
      <c r="A92" s="59" t="s">
        <v>524</v>
      </c>
      <c r="B92" s="59" t="s">
        <v>525</v>
      </c>
      <c r="C92" s="60" t="s">
        <v>575</v>
      </c>
      <c r="D92" s="61" t="s">
        <v>471</v>
      </c>
      <c r="E92" s="62">
        <v>475540</v>
      </c>
      <c r="F92" s="63" t="s">
        <v>527</v>
      </c>
    </row>
    <row r="93" spans="1:6" x14ac:dyDescent="0.2">
      <c r="A93" s="59" t="s">
        <v>524</v>
      </c>
      <c r="B93" s="59" t="s">
        <v>525</v>
      </c>
      <c r="C93" s="60" t="s">
        <v>576</v>
      </c>
      <c r="D93" s="61" t="s">
        <v>471</v>
      </c>
      <c r="E93" s="62">
        <v>490481.16</v>
      </c>
      <c r="F93" s="63" t="s">
        <v>527</v>
      </c>
    </row>
    <row r="94" spans="1:6" ht="24" x14ac:dyDescent="0.2">
      <c r="A94" s="59" t="s">
        <v>524</v>
      </c>
      <c r="B94" s="59" t="s">
        <v>525</v>
      </c>
      <c r="C94" s="60" t="s">
        <v>577</v>
      </c>
      <c r="D94" s="61" t="s">
        <v>471</v>
      </c>
      <c r="E94" s="62">
        <v>74340</v>
      </c>
      <c r="F94" s="63" t="s">
        <v>527</v>
      </c>
    </row>
    <row r="95" spans="1:6" ht="15" customHeight="1" x14ac:dyDescent="0.2">
      <c r="A95" s="59" t="s">
        <v>524</v>
      </c>
      <c r="B95" s="59" t="s">
        <v>525</v>
      </c>
      <c r="C95" s="60" t="s">
        <v>578</v>
      </c>
      <c r="D95" s="61" t="s">
        <v>471</v>
      </c>
      <c r="E95" s="62">
        <v>40101.792600000001</v>
      </c>
      <c r="F95" s="63" t="s">
        <v>527</v>
      </c>
    </row>
    <row r="96" spans="1:6" ht="14.1" customHeight="1" x14ac:dyDescent="0.2">
      <c r="A96" s="59" t="s">
        <v>524</v>
      </c>
      <c r="B96" s="59" t="s">
        <v>525</v>
      </c>
      <c r="C96" s="60" t="s">
        <v>579</v>
      </c>
      <c r="D96" s="61" t="s">
        <v>471</v>
      </c>
      <c r="E96" s="62">
        <v>386697.033</v>
      </c>
      <c r="F96" s="63" t="s">
        <v>527</v>
      </c>
    </row>
    <row r="97" spans="1:6" x14ac:dyDescent="0.2">
      <c r="A97" s="59" t="s">
        <v>524</v>
      </c>
      <c r="B97" s="59" t="s">
        <v>525</v>
      </c>
      <c r="C97" s="60" t="s">
        <v>580</v>
      </c>
      <c r="D97" s="61" t="s">
        <v>471</v>
      </c>
      <c r="E97" s="62">
        <v>142177.25599999999</v>
      </c>
      <c r="F97" s="63" t="s">
        <v>527</v>
      </c>
    </row>
    <row r="98" spans="1:6" x14ac:dyDescent="0.2">
      <c r="A98" s="59" t="s">
        <v>524</v>
      </c>
      <c r="B98" s="59" t="s">
        <v>525</v>
      </c>
      <c r="C98" s="60" t="s">
        <v>581</v>
      </c>
      <c r="D98" s="61" t="s">
        <v>471</v>
      </c>
      <c r="E98" s="62">
        <v>26868.6</v>
      </c>
      <c r="F98" s="63" t="s">
        <v>527</v>
      </c>
    </row>
    <row r="99" spans="1:6" ht="24" x14ac:dyDescent="0.2">
      <c r="A99" s="59" t="s">
        <v>524</v>
      </c>
      <c r="B99" s="59" t="s">
        <v>525</v>
      </c>
      <c r="C99" s="60" t="s">
        <v>582</v>
      </c>
      <c r="D99" s="61" t="s">
        <v>471</v>
      </c>
      <c r="E99" s="62">
        <v>1897493.1</v>
      </c>
      <c r="F99" s="63" t="s">
        <v>527</v>
      </c>
    </row>
    <row r="100" spans="1:6" x14ac:dyDescent="0.2">
      <c r="A100" s="59" t="s">
        <v>524</v>
      </c>
      <c r="B100" s="59" t="s">
        <v>525</v>
      </c>
      <c r="C100" s="60" t="s">
        <v>583</v>
      </c>
      <c r="D100" s="61" t="s">
        <v>471</v>
      </c>
      <c r="E100" s="62">
        <v>232041.1</v>
      </c>
      <c r="F100" s="63" t="s">
        <v>527</v>
      </c>
    </row>
    <row r="101" spans="1:6" ht="24" x14ac:dyDescent="0.2">
      <c r="A101" s="59" t="s">
        <v>524</v>
      </c>
      <c r="B101" s="59" t="s">
        <v>525</v>
      </c>
      <c r="C101" s="60" t="s">
        <v>584</v>
      </c>
      <c r="D101" s="61" t="s">
        <v>471</v>
      </c>
      <c r="E101" s="62">
        <v>34703.800000000003</v>
      </c>
      <c r="F101" s="63" t="s">
        <v>527</v>
      </c>
    </row>
    <row r="102" spans="1:6" ht="24" x14ac:dyDescent="0.2">
      <c r="A102" s="59" t="s">
        <v>524</v>
      </c>
      <c r="B102" s="59" t="s">
        <v>525</v>
      </c>
      <c r="C102" s="60" t="s">
        <v>585</v>
      </c>
      <c r="D102" s="61" t="s">
        <v>471</v>
      </c>
      <c r="E102" s="62">
        <v>8903.1</v>
      </c>
      <c r="F102" s="63" t="s">
        <v>527</v>
      </c>
    </row>
    <row r="103" spans="1:6" ht="15.95" customHeight="1" x14ac:dyDescent="0.2">
      <c r="A103" s="59" t="s">
        <v>524</v>
      </c>
      <c r="B103" s="59" t="s">
        <v>525</v>
      </c>
      <c r="C103" s="60" t="s">
        <v>586</v>
      </c>
      <c r="D103" s="61" t="s">
        <v>471</v>
      </c>
      <c r="E103" s="62">
        <v>130316.25</v>
      </c>
      <c r="F103" s="60" t="s">
        <v>527</v>
      </c>
    </row>
    <row r="104" spans="1:6" x14ac:dyDescent="0.2">
      <c r="A104" s="59" t="s">
        <v>524</v>
      </c>
      <c r="B104" s="59" t="s">
        <v>525</v>
      </c>
      <c r="C104" s="60" t="s">
        <v>587</v>
      </c>
      <c r="D104" s="61" t="s">
        <v>471</v>
      </c>
      <c r="E104" s="62">
        <v>22139.75</v>
      </c>
      <c r="F104" s="63" t="s">
        <v>527</v>
      </c>
    </row>
    <row r="105" spans="1:6" ht="24" x14ac:dyDescent="0.2">
      <c r="A105" s="59" t="s">
        <v>524</v>
      </c>
      <c r="B105" s="59" t="s">
        <v>525</v>
      </c>
      <c r="C105" s="60" t="s">
        <v>588</v>
      </c>
      <c r="D105" s="61" t="s">
        <v>471</v>
      </c>
      <c r="E105" s="62">
        <v>62932.232000000004</v>
      </c>
      <c r="F105" s="63" t="s">
        <v>527</v>
      </c>
    </row>
    <row r="106" spans="1:6" ht="24" x14ac:dyDescent="0.2">
      <c r="A106" s="59" t="s">
        <v>524</v>
      </c>
      <c r="B106" s="59" t="s">
        <v>525</v>
      </c>
      <c r="C106" s="60" t="s">
        <v>589</v>
      </c>
      <c r="D106" s="61" t="s">
        <v>471</v>
      </c>
      <c r="E106" s="62">
        <v>62932.232199999999</v>
      </c>
      <c r="F106" s="63" t="s">
        <v>527</v>
      </c>
    </row>
    <row r="107" spans="1:6" ht="24" x14ac:dyDescent="0.2">
      <c r="A107" s="59" t="s">
        <v>524</v>
      </c>
      <c r="B107" s="59" t="s">
        <v>525</v>
      </c>
      <c r="C107" s="60" t="s">
        <v>590</v>
      </c>
      <c r="D107" s="61" t="s">
        <v>471</v>
      </c>
      <c r="E107" s="62">
        <v>57230</v>
      </c>
      <c r="F107" s="63" t="s">
        <v>527</v>
      </c>
    </row>
    <row r="108" spans="1:6" x14ac:dyDescent="0.2">
      <c r="A108" s="59" t="s">
        <v>524</v>
      </c>
      <c r="B108" s="59" t="s">
        <v>525</v>
      </c>
      <c r="C108" s="60" t="s">
        <v>591</v>
      </c>
      <c r="D108" s="61" t="s">
        <v>471</v>
      </c>
      <c r="E108" s="62">
        <v>2549.9917</v>
      </c>
      <c r="F108" s="63" t="s">
        <v>527</v>
      </c>
    </row>
    <row r="109" spans="1:6" x14ac:dyDescent="0.2">
      <c r="A109" s="59" t="s">
        <v>524</v>
      </c>
      <c r="B109" s="59" t="s">
        <v>525</v>
      </c>
      <c r="C109" s="60" t="s">
        <v>592</v>
      </c>
      <c r="D109" s="61" t="s">
        <v>471</v>
      </c>
      <c r="E109" s="62">
        <v>13999.992</v>
      </c>
      <c r="F109" s="63" t="s">
        <v>527</v>
      </c>
    </row>
    <row r="110" spans="1:6" x14ac:dyDescent="0.2">
      <c r="A110" s="59" t="s">
        <v>524</v>
      </c>
      <c r="B110" s="59" t="s">
        <v>525</v>
      </c>
      <c r="C110" s="60" t="s">
        <v>593</v>
      </c>
      <c r="D110" s="61" t="s">
        <v>471</v>
      </c>
      <c r="E110" s="62">
        <v>19383.86</v>
      </c>
      <c r="F110" s="63" t="s">
        <v>527</v>
      </c>
    </row>
    <row r="111" spans="1:6" x14ac:dyDescent="0.2">
      <c r="A111" s="59" t="s">
        <v>524</v>
      </c>
      <c r="B111" s="59" t="s">
        <v>525</v>
      </c>
      <c r="C111" s="60" t="s">
        <v>594</v>
      </c>
      <c r="D111" s="61" t="s">
        <v>471</v>
      </c>
      <c r="E111" s="62">
        <v>250971.84</v>
      </c>
      <c r="F111" s="63" t="s">
        <v>527</v>
      </c>
    </row>
    <row r="112" spans="1:6" x14ac:dyDescent="0.2">
      <c r="A112" s="59" t="s">
        <v>524</v>
      </c>
      <c r="B112" s="59" t="s">
        <v>525</v>
      </c>
      <c r="C112" s="60" t="s">
        <v>595</v>
      </c>
      <c r="D112" s="61" t="s">
        <v>471</v>
      </c>
      <c r="E112" s="62">
        <v>257712</v>
      </c>
      <c r="F112" s="63" t="s">
        <v>527</v>
      </c>
    </row>
    <row r="113" spans="1:6" x14ac:dyDescent="0.2">
      <c r="A113" s="59" t="s">
        <v>524</v>
      </c>
      <c r="B113" s="59" t="s">
        <v>525</v>
      </c>
      <c r="C113" s="60" t="s">
        <v>596</v>
      </c>
      <c r="D113" s="61" t="s">
        <v>471</v>
      </c>
      <c r="E113" s="62">
        <v>3613.16</v>
      </c>
      <c r="F113" s="63" t="s">
        <v>527</v>
      </c>
    </row>
    <row r="114" spans="1:6" x14ac:dyDescent="0.2">
      <c r="A114" s="59" t="s">
        <v>524</v>
      </c>
      <c r="B114" s="59" t="s">
        <v>525</v>
      </c>
      <c r="C114" s="60" t="s">
        <v>597</v>
      </c>
      <c r="D114" s="61" t="s">
        <v>471</v>
      </c>
      <c r="E114" s="62">
        <v>34202.300000000003</v>
      </c>
      <c r="F114" s="63" t="s">
        <v>527</v>
      </c>
    </row>
    <row r="115" spans="1:6" x14ac:dyDescent="0.2">
      <c r="A115" s="59" t="s">
        <v>524</v>
      </c>
      <c r="B115" s="59" t="s">
        <v>525</v>
      </c>
      <c r="C115" s="60" t="s">
        <v>598</v>
      </c>
      <c r="D115" s="61" t="s">
        <v>471</v>
      </c>
      <c r="E115" s="62">
        <v>30336.03</v>
      </c>
      <c r="F115" s="63" t="s">
        <v>527</v>
      </c>
    </row>
    <row r="116" spans="1:6" x14ac:dyDescent="0.2">
      <c r="A116" s="59" t="s">
        <v>524</v>
      </c>
      <c r="B116" s="59" t="s">
        <v>525</v>
      </c>
      <c r="C116" s="60" t="s">
        <v>599</v>
      </c>
      <c r="D116" s="61" t="s">
        <v>471</v>
      </c>
      <c r="E116" s="62">
        <v>1250.8</v>
      </c>
      <c r="F116" s="63" t="s">
        <v>527</v>
      </c>
    </row>
    <row r="117" spans="1:6" x14ac:dyDescent="0.2">
      <c r="A117" s="59" t="s">
        <v>524</v>
      </c>
      <c r="B117" s="59" t="s">
        <v>525</v>
      </c>
      <c r="C117" s="60" t="s">
        <v>600</v>
      </c>
      <c r="D117" s="61" t="s">
        <v>471</v>
      </c>
      <c r="E117" s="62">
        <v>1250.8</v>
      </c>
      <c r="F117" s="63" t="s">
        <v>527</v>
      </c>
    </row>
    <row r="118" spans="1:6" x14ac:dyDescent="0.2">
      <c r="A118" s="59" t="s">
        <v>524</v>
      </c>
      <c r="B118" s="59" t="s">
        <v>525</v>
      </c>
      <c r="C118" s="60" t="s">
        <v>601</v>
      </c>
      <c r="D118" s="61" t="s">
        <v>471</v>
      </c>
      <c r="E118" s="62">
        <v>1250.8</v>
      </c>
      <c r="F118" s="63" t="s">
        <v>527</v>
      </c>
    </row>
    <row r="119" spans="1:6" x14ac:dyDescent="0.2">
      <c r="A119" s="59" t="s">
        <v>524</v>
      </c>
      <c r="B119" s="59" t="s">
        <v>525</v>
      </c>
      <c r="C119" s="60" t="s">
        <v>602</v>
      </c>
      <c r="D119" s="61" t="s">
        <v>471</v>
      </c>
      <c r="E119" s="62">
        <v>21240</v>
      </c>
      <c r="F119" s="63" t="s">
        <v>527</v>
      </c>
    </row>
    <row r="120" spans="1:6" x14ac:dyDescent="0.2">
      <c r="A120" s="59" t="s">
        <v>524</v>
      </c>
      <c r="B120" s="59" t="s">
        <v>525</v>
      </c>
      <c r="C120" s="60" t="s">
        <v>603</v>
      </c>
      <c r="D120" s="61" t="s">
        <v>471</v>
      </c>
      <c r="E120" s="62">
        <v>43960.9</v>
      </c>
      <c r="F120" s="63" t="s">
        <v>527</v>
      </c>
    </row>
    <row r="121" spans="1:6" x14ac:dyDescent="0.2">
      <c r="A121" s="59" t="s">
        <v>524</v>
      </c>
      <c r="B121" s="59" t="s">
        <v>525</v>
      </c>
      <c r="C121" s="60" t="s">
        <v>604</v>
      </c>
      <c r="D121" s="61" t="s">
        <v>471</v>
      </c>
      <c r="E121" s="62">
        <v>13749.996999999999</v>
      </c>
      <c r="F121" s="63" t="s">
        <v>527</v>
      </c>
    </row>
    <row r="122" spans="1:6" x14ac:dyDescent="0.2">
      <c r="A122" s="59" t="s">
        <v>524</v>
      </c>
      <c r="B122" s="59" t="s">
        <v>525</v>
      </c>
      <c r="C122" s="60" t="s">
        <v>605</v>
      </c>
      <c r="D122" s="61" t="s">
        <v>471</v>
      </c>
      <c r="E122" s="62">
        <v>13570</v>
      </c>
      <c r="F122" s="63" t="s">
        <v>527</v>
      </c>
    </row>
    <row r="123" spans="1:6" x14ac:dyDescent="0.2">
      <c r="A123" s="59" t="s">
        <v>524</v>
      </c>
      <c r="B123" s="59" t="s">
        <v>525</v>
      </c>
      <c r="C123" s="60" t="s">
        <v>606</v>
      </c>
      <c r="D123" s="61" t="s">
        <v>471</v>
      </c>
      <c r="E123" s="62">
        <v>4284.71</v>
      </c>
      <c r="F123" s="63" t="s">
        <v>527</v>
      </c>
    </row>
    <row r="124" spans="1:6" x14ac:dyDescent="0.2">
      <c r="A124" s="59" t="s">
        <v>524</v>
      </c>
      <c r="B124" s="59" t="s">
        <v>525</v>
      </c>
      <c r="C124" s="60" t="s">
        <v>607</v>
      </c>
      <c r="D124" s="61" t="s">
        <v>471</v>
      </c>
      <c r="E124" s="62">
        <v>5726.64</v>
      </c>
      <c r="F124" s="63" t="s">
        <v>527</v>
      </c>
    </row>
    <row r="125" spans="1:6" x14ac:dyDescent="0.2">
      <c r="A125" s="59" t="s">
        <v>524</v>
      </c>
      <c r="B125" s="59" t="s">
        <v>525</v>
      </c>
      <c r="C125" s="60" t="s">
        <v>608</v>
      </c>
      <c r="D125" s="61" t="s">
        <v>471</v>
      </c>
      <c r="E125" s="62">
        <v>20650</v>
      </c>
      <c r="F125" s="63" t="s">
        <v>527</v>
      </c>
    </row>
    <row r="126" spans="1:6" ht="12.95" customHeight="1" x14ac:dyDescent="0.2">
      <c r="A126" s="59" t="s">
        <v>524</v>
      </c>
      <c r="B126" s="59" t="s">
        <v>525</v>
      </c>
      <c r="C126" s="60" t="s">
        <v>609</v>
      </c>
      <c r="D126" s="61" t="s">
        <v>471</v>
      </c>
      <c r="E126" s="62">
        <v>575000.01</v>
      </c>
      <c r="F126" s="63" t="s">
        <v>527</v>
      </c>
    </row>
    <row r="127" spans="1:6" ht="24" x14ac:dyDescent="0.2">
      <c r="A127" s="59" t="s">
        <v>524</v>
      </c>
      <c r="B127" s="59" t="s">
        <v>525</v>
      </c>
      <c r="C127" s="60" t="s">
        <v>610</v>
      </c>
      <c r="D127" s="61" t="s">
        <v>471</v>
      </c>
      <c r="E127" s="62">
        <v>2542900</v>
      </c>
      <c r="F127" s="63" t="s">
        <v>527</v>
      </c>
    </row>
    <row r="128" spans="1:6" x14ac:dyDescent="0.2">
      <c r="A128" s="59" t="s">
        <v>524</v>
      </c>
      <c r="B128" s="59" t="s">
        <v>525</v>
      </c>
      <c r="C128" s="60" t="s">
        <v>611</v>
      </c>
      <c r="D128" s="61" t="s">
        <v>471</v>
      </c>
      <c r="E128" s="62">
        <v>172556.12</v>
      </c>
      <c r="F128" s="63" t="s">
        <v>527</v>
      </c>
    </row>
    <row r="129" spans="1:6" ht="24" x14ac:dyDescent="0.2">
      <c r="A129" s="59" t="s">
        <v>524</v>
      </c>
      <c r="B129" s="59" t="s">
        <v>525</v>
      </c>
      <c r="C129" s="60" t="s">
        <v>612</v>
      </c>
      <c r="D129" s="61" t="s">
        <v>471</v>
      </c>
      <c r="E129" s="62">
        <v>44250</v>
      </c>
      <c r="F129" s="63" t="s">
        <v>527</v>
      </c>
    </row>
    <row r="130" spans="1:6" x14ac:dyDescent="0.2">
      <c r="A130" s="59" t="s">
        <v>524</v>
      </c>
      <c r="B130" s="59" t="s">
        <v>525</v>
      </c>
      <c r="C130" s="60" t="s">
        <v>613</v>
      </c>
      <c r="D130" s="61" t="s">
        <v>471</v>
      </c>
      <c r="E130" s="62">
        <v>719492.56279999996</v>
      </c>
      <c r="F130" s="63" t="s">
        <v>527</v>
      </c>
    </row>
    <row r="131" spans="1:6" x14ac:dyDescent="0.2">
      <c r="A131" s="59" t="s">
        <v>524</v>
      </c>
      <c r="B131" s="59" t="s">
        <v>525</v>
      </c>
      <c r="C131" s="60" t="s">
        <v>614</v>
      </c>
      <c r="D131" s="61" t="s">
        <v>471</v>
      </c>
      <c r="E131" s="62">
        <v>816192.43</v>
      </c>
      <c r="F131" s="63" t="s">
        <v>527</v>
      </c>
    </row>
    <row r="132" spans="1:6" x14ac:dyDescent="0.2">
      <c r="A132" s="64" t="s">
        <v>615</v>
      </c>
      <c r="B132" s="64" t="s">
        <v>616</v>
      </c>
      <c r="C132" s="65" t="s">
        <v>617</v>
      </c>
      <c r="D132" s="66" t="s">
        <v>471</v>
      </c>
      <c r="E132" s="67">
        <v>36954.32</v>
      </c>
      <c r="F132" s="68" t="s">
        <v>618</v>
      </c>
    </row>
    <row r="133" spans="1:6" ht="14.1" customHeight="1" x14ac:dyDescent="0.2">
      <c r="A133" s="64" t="s">
        <v>615</v>
      </c>
      <c r="B133" s="64" t="s">
        <v>616</v>
      </c>
      <c r="C133" s="65" t="s">
        <v>619</v>
      </c>
      <c r="D133" s="66" t="s">
        <v>471</v>
      </c>
      <c r="E133" s="67">
        <v>3776</v>
      </c>
      <c r="F133" s="68" t="s">
        <v>618</v>
      </c>
    </row>
    <row r="134" spans="1:6" ht="15.95" customHeight="1" x14ac:dyDescent="0.2">
      <c r="A134" s="64" t="s">
        <v>615</v>
      </c>
      <c r="B134" s="64" t="s">
        <v>616</v>
      </c>
      <c r="C134" s="65" t="s">
        <v>620</v>
      </c>
      <c r="D134" s="66" t="s">
        <v>471</v>
      </c>
      <c r="E134" s="67">
        <v>12390</v>
      </c>
      <c r="F134" s="68" t="s">
        <v>618</v>
      </c>
    </row>
    <row r="135" spans="1:6" ht="15" customHeight="1" x14ac:dyDescent="0.2">
      <c r="A135" s="64" t="s">
        <v>615</v>
      </c>
      <c r="B135" s="64" t="s">
        <v>616</v>
      </c>
      <c r="C135" s="65" t="s">
        <v>621</v>
      </c>
      <c r="D135" s="66" t="s">
        <v>471</v>
      </c>
      <c r="E135" s="67">
        <v>6293.7049999999999</v>
      </c>
      <c r="F135" s="68" t="s">
        <v>618</v>
      </c>
    </row>
    <row r="136" spans="1:6" ht="14.1" customHeight="1" x14ac:dyDescent="0.2">
      <c r="A136" s="64" t="s">
        <v>615</v>
      </c>
      <c r="B136" s="64" t="s">
        <v>616</v>
      </c>
      <c r="C136" s="65" t="s">
        <v>622</v>
      </c>
      <c r="D136" s="66" t="s">
        <v>471</v>
      </c>
      <c r="E136" s="67">
        <v>27200</v>
      </c>
      <c r="F136" s="68" t="s">
        <v>618</v>
      </c>
    </row>
    <row r="137" spans="1:6" ht="24" x14ac:dyDescent="0.2">
      <c r="A137" s="69" t="s">
        <v>438</v>
      </c>
      <c r="B137" s="69" t="s">
        <v>623</v>
      </c>
      <c r="C137" s="70" t="s">
        <v>624</v>
      </c>
      <c r="D137" s="71" t="s">
        <v>471</v>
      </c>
      <c r="E137" s="72">
        <v>109504</v>
      </c>
      <c r="F137" s="73" t="s">
        <v>625</v>
      </c>
    </row>
    <row r="138" spans="1:6" ht="24" x14ac:dyDescent="0.2">
      <c r="A138" s="69" t="s">
        <v>438</v>
      </c>
      <c r="B138" s="69" t="s">
        <v>623</v>
      </c>
      <c r="C138" s="70" t="s">
        <v>626</v>
      </c>
      <c r="D138" s="71" t="s">
        <v>471</v>
      </c>
      <c r="E138" s="72">
        <v>5723</v>
      </c>
      <c r="F138" s="73" t="s">
        <v>625</v>
      </c>
    </row>
    <row r="139" spans="1:6" ht="24" x14ac:dyDescent="0.2">
      <c r="A139" s="34" t="s">
        <v>627</v>
      </c>
      <c r="B139" s="34" t="s">
        <v>628</v>
      </c>
      <c r="C139" s="35" t="s">
        <v>629</v>
      </c>
      <c r="D139" s="36" t="s">
        <v>471</v>
      </c>
      <c r="E139" s="37">
        <v>6200</v>
      </c>
      <c r="F139" s="74" t="s">
        <v>630</v>
      </c>
    </row>
    <row r="140" spans="1:6" ht="36" x14ac:dyDescent="0.2">
      <c r="A140" s="34" t="s">
        <v>627</v>
      </c>
      <c r="B140" s="34" t="s">
        <v>628</v>
      </c>
      <c r="C140" s="35" t="s">
        <v>631</v>
      </c>
      <c r="D140" s="36" t="s">
        <v>471</v>
      </c>
      <c r="E140" s="37">
        <v>86568.53</v>
      </c>
      <c r="F140" s="74" t="s">
        <v>630</v>
      </c>
    </row>
    <row r="141" spans="1:6" ht="36" x14ac:dyDescent="0.2">
      <c r="A141" s="34" t="s">
        <v>627</v>
      </c>
      <c r="B141" s="34" t="s">
        <v>628</v>
      </c>
      <c r="C141" s="35" t="s">
        <v>632</v>
      </c>
      <c r="D141" s="36" t="s">
        <v>471</v>
      </c>
      <c r="E141" s="37">
        <v>100917.38</v>
      </c>
      <c r="F141" s="74" t="s">
        <v>630</v>
      </c>
    </row>
    <row r="142" spans="1:6" ht="15.95" customHeight="1" x14ac:dyDescent="0.2">
      <c r="A142" s="75" t="s">
        <v>223</v>
      </c>
      <c r="B142" s="75" t="s">
        <v>633</v>
      </c>
      <c r="C142" s="76" t="s">
        <v>634</v>
      </c>
      <c r="D142" s="77" t="s">
        <v>471</v>
      </c>
      <c r="E142" s="78">
        <v>1000</v>
      </c>
      <c r="F142" s="79" t="s">
        <v>635</v>
      </c>
    </row>
    <row r="143" spans="1:6" x14ac:dyDescent="0.2">
      <c r="A143" s="75" t="s">
        <v>223</v>
      </c>
      <c r="B143" s="75" t="s">
        <v>633</v>
      </c>
      <c r="C143" s="76" t="s">
        <v>636</v>
      </c>
      <c r="D143" s="77" t="s">
        <v>471</v>
      </c>
      <c r="E143" s="78">
        <v>200</v>
      </c>
      <c r="F143" s="79" t="s">
        <v>635</v>
      </c>
    </row>
    <row r="144" spans="1:6" ht="18" customHeight="1" x14ac:dyDescent="0.2">
      <c r="A144" s="75" t="s">
        <v>223</v>
      </c>
      <c r="B144" s="75" t="s">
        <v>633</v>
      </c>
      <c r="C144" s="76" t="s">
        <v>637</v>
      </c>
      <c r="D144" s="77" t="s">
        <v>471</v>
      </c>
      <c r="E144" s="78">
        <v>500</v>
      </c>
      <c r="F144" s="79" t="s">
        <v>635</v>
      </c>
    </row>
    <row r="145" spans="1:6" ht="17.25" customHeight="1" x14ac:dyDescent="0.2">
      <c r="A145" s="75" t="s">
        <v>223</v>
      </c>
      <c r="B145" s="75" t="s">
        <v>633</v>
      </c>
      <c r="C145" s="76" t="s">
        <v>638</v>
      </c>
      <c r="D145" s="77" t="s">
        <v>639</v>
      </c>
      <c r="E145" s="78">
        <v>197</v>
      </c>
      <c r="F145" s="80" t="s">
        <v>640</v>
      </c>
    </row>
    <row r="146" spans="1:6" x14ac:dyDescent="0.2">
      <c r="A146" s="75" t="s">
        <v>223</v>
      </c>
      <c r="B146" s="75" t="s">
        <v>633</v>
      </c>
      <c r="C146" s="76" t="s">
        <v>641</v>
      </c>
      <c r="D146" s="77" t="s">
        <v>639</v>
      </c>
      <c r="E146" s="78">
        <v>181</v>
      </c>
      <c r="F146" s="80" t="s">
        <v>640</v>
      </c>
    </row>
    <row r="147" spans="1:6" x14ac:dyDescent="0.2">
      <c r="A147" s="75" t="s">
        <v>223</v>
      </c>
      <c r="B147" s="75" t="s">
        <v>633</v>
      </c>
      <c r="C147" s="76" t="s">
        <v>642</v>
      </c>
      <c r="D147" s="77" t="s">
        <v>639</v>
      </c>
      <c r="E147" s="78">
        <v>251</v>
      </c>
      <c r="F147" s="79" t="s">
        <v>640</v>
      </c>
    </row>
    <row r="148" spans="1:6" x14ac:dyDescent="0.2">
      <c r="A148" s="75" t="s">
        <v>223</v>
      </c>
      <c r="B148" s="75" t="s">
        <v>633</v>
      </c>
      <c r="C148" s="76" t="s">
        <v>643</v>
      </c>
      <c r="D148" s="77" t="s">
        <v>639</v>
      </c>
      <c r="E148" s="78">
        <v>230</v>
      </c>
      <c r="F148" s="80" t="s">
        <v>640</v>
      </c>
    </row>
    <row r="149" spans="1:6" x14ac:dyDescent="0.2">
      <c r="A149" s="75" t="s">
        <v>223</v>
      </c>
      <c r="B149" s="75" t="s">
        <v>633</v>
      </c>
      <c r="C149" s="76" t="s">
        <v>644</v>
      </c>
      <c r="D149" s="77" t="s">
        <v>639</v>
      </c>
      <c r="E149" s="78">
        <v>110</v>
      </c>
      <c r="F149" s="79" t="s">
        <v>640</v>
      </c>
    </row>
    <row r="150" spans="1:6" x14ac:dyDescent="0.2">
      <c r="A150" s="34" t="s">
        <v>210</v>
      </c>
      <c r="B150" s="34" t="s">
        <v>645</v>
      </c>
      <c r="C150" s="35" t="s">
        <v>646</v>
      </c>
      <c r="D150" s="36" t="s">
        <v>647</v>
      </c>
      <c r="E150" s="37">
        <v>28.32</v>
      </c>
      <c r="F150" s="74" t="s">
        <v>648</v>
      </c>
    </row>
    <row r="151" spans="1:6" ht="24" x14ac:dyDescent="0.2">
      <c r="A151" s="34" t="s">
        <v>210</v>
      </c>
      <c r="B151" s="34" t="s">
        <v>645</v>
      </c>
      <c r="C151" s="35" t="s">
        <v>649</v>
      </c>
      <c r="D151" s="36" t="s">
        <v>471</v>
      </c>
      <c r="E151" s="37">
        <v>8500</v>
      </c>
      <c r="F151" s="74" t="s">
        <v>648</v>
      </c>
    </row>
    <row r="152" spans="1:6" x14ac:dyDescent="0.2">
      <c r="A152" s="34" t="s">
        <v>210</v>
      </c>
      <c r="B152" s="34" t="s">
        <v>645</v>
      </c>
      <c r="C152" s="35" t="s">
        <v>650</v>
      </c>
      <c r="D152" s="36" t="s">
        <v>471</v>
      </c>
      <c r="E152" s="37">
        <v>81.171999999999997</v>
      </c>
      <c r="F152" s="74" t="s">
        <v>648</v>
      </c>
    </row>
    <row r="153" spans="1:6" x14ac:dyDescent="0.2">
      <c r="A153" s="34" t="s">
        <v>210</v>
      </c>
      <c r="B153" s="34" t="s">
        <v>645</v>
      </c>
      <c r="C153" s="35" t="s">
        <v>651</v>
      </c>
      <c r="D153" s="36" t="s">
        <v>471</v>
      </c>
      <c r="E153" s="37">
        <v>103.3567</v>
      </c>
      <c r="F153" s="74" t="s">
        <v>648</v>
      </c>
    </row>
    <row r="154" spans="1:6" x14ac:dyDescent="0.2">
      <c r="A154" s="34" t="s">
        <v>210</v>
      </c>
      <c r="B154" s="34" t="s">
        <v>645</v>
      </c>
      <c r="C154" s="35" t="s">
        <v>652</v>
      </c>
      <c r="D154" s="36" t="s">
        <v>471</v>
      </c>
      <c r="E154" s="37">
        <v>20.059999999999999</v>
      </c>
      <c r="F154" s="74" t="s">
        <v>648</v>
      </c>
    </row>
    <row r="155" spans="1:6" ht="12.95" customHeight="1" x14ac:dyDescent="0.2">
      <c r="A155" s="34" t="s">
        <v>210</v>
      </c>
      <c r="B155" s="34" t="s">
        <v>645</v>
      </c>
      <c r="C155" s="35" t="s">
        <v>653</v>
      </c>
      <c r="D155" s="36" t="s">
        <v>471</v>
      </c>
      <c r="E155" s="37">
        <v>208.86</v>
      </c>
      <c r="F155" s="74" t="s">
        <v>648</v>
      </c>
    </row>
    <row r="156" spans="1:6" ht="15" customHeight="1" x14ac:dyDescent="0.2">
      <c r="A156" s="34" t="s">
        <v>210</v>
      </c>
      <c r="B156" s="34" t="s">
        <v>645</v>
      </c>
      <c r="C156" s="35" t="s">
        <v>654</v>
      </c>
      <c r="D156" s="36" t="s">
        <v>471</v>
      </c>
      <c r="E156" s="37">
        <v>206.73500000000001</v>
      </c>
      <c r="F156" s="74" t="s">
        <v>648</v>
      </c>
    </row>
    <row r="157" spans="1:6" ht="15" customHeight="1" x14ac:dyDescent="0.2">
      <c r="A157" s="34" t="s">
        <v>210</v>
      </c>
      <c r="B157" s="34" t="s">
        <v>645</v>
      </c>
      <c r="C157" s="35" t="s">
        <v>655</v>
      </c>
      <c r="D157" s="36" t="s">
        <v>471</v>
      </c>
      <c r="E157" s="37">
        <v>43.293999999999997</v>
      </c>
      <c r="F157" s="74" t="s">
        <v>648</v>
      </c>
    </row>
    <row r="158" spans="1:6" ht="15" customHeight="1" x14ac:dyDescent="0.2">
      <c r="A158" s="34" t="s">
        <v>210</v>
      </c>
      <c r="B158" s="34" t="s">
        <v>645</v>
      </c>
      <c r="C158" s="35" t="s">
        <v>656</v>
      </c>
      <c r="D158" s="36" t="s">
        <v>471</v>
      </c>
      <c r="E158" s="37">
        <v>5.9</v>
      </c>
      <c r="F158" s="74" t="s">
        <v>648</v>
      </c>
    </row>
    <row r="159" spans="1:6" ht="15" customHeight="1" x14ac:dyDescent="0.2">
      <c r="A159" s="34" t="s">
        <v>210</v>
      </c>
      <c r="B159" s="34" t="s">
        <v>645</v>
      </c>
      <c r="C159" s="35" t="s">
        <v>657</v>
      </c>
      <c r="D159" s="36" t="s">
        <v>471</v>
      </c>
      <c r="E159" s="37">
        <v>944</v>
      </c>
      <c r="F159" s="74" t="s">
        <v>648</v>
      </c>
    </row>
    <row r="160" spans="1:6" ht="15" customHeight="1" x14ac:dyDescent="0.2">
      <c r="A160" s="34" t="s">
        <v>210</v>
      </c>
      <c r="B160" s="34" t="s">
        <v>645</v>
      </c>
      <c r="C160" s="35" t="s">
        <v>658</v>
      </c>
      <c r="D160" s="36" t="s">
        <v>471</v>
      </c>
      <c r="E160" s="37">
        <v>571.12</v>
      </c>
      <c r="F160" s="74" t="s">
        <v>648</v>
      </c>
    </row>
    <row r="161" spans="1:6" ht="15" customHeight="1" x14ac:dyDescent="0.2">
      <c r="A161" s="34" t="s">
        <v>210</v>
      </c>
      <c r="B161" s="34" t="s">
        <v>645</v>
      </c>
      <c r="C161" s="35" t="s">
        <v>659</v>
      </c>
      <c r="D161" s="36" t="s">
        <v>471</v>
      </c>
      <c r="E161" s="37">
        <v>619.5</v>
      </c>
      <c r="F161" s="74" t="s">
        <v>648</v>
      </c>
    </row>
    <row r="162" spans="1:6" ht="15" customHeight="1" x14ac:dyDescent="0.2">
      <c r="A162" s="34" t="s">
        <v>210</v>
      </c>
      <c r="B162" s="34" t="s">
        <v>645</v>
      </c>
      <c r="C162" s="35" t="s">
        <v>660</v>
      </c>
      <c r="D162" s="36" t="s">
        <v>471</v>
      </c>
      <c r="E162" s="37">
        <v>100.3</v>
      </c>
      <c r="F162" s="74" t="s">
        <v>648</v>
      </c>
    </row>
    <row r="163" spans="1:6" ht="14.1" customHeight="1" x14ac:dyDescent="0.2">
      <c r="A163" s="34" t="s">
        <v>210</v>
      </c>
      <c r="B163" s="34" t="s">
        <v>645</v>
      </c>
      <c r="C163" s="35" t="s">
        <v>661</v>
      </c>
      <c r="D163" s="36" t="s">
        <v>471</v>
      </c>
      <c r="E163" s="37">
        <v>33.630000000000003</v>
      </c>
      <c r="F163" s="74" t="s">
        <v>648</v>
      </c>
    </row>
    <row r="164" spans="1:6" x14ac:dyDescent="0.2">
      <c r="A164" s="34" t="s">
        <v>210</v>
      </c>
      <c r="B164" s="34" t="s">
        <v>645</v>
      </c>
      <c r="C164" s="35" t="s">
        <v>662</v>
      </c>
      <c r="D164" s="36" t="s">
        <v>471</v>
      </c>
      <c r="E164" s="37">
        <v>44.25</v>
      </c>
      <c r="F164" s="74" t="s">
        <v>648</v>
      </c>
    </row>
    <row r="165" spans="1:6" x14ac:dyDescent="0.2">
      <c r="A165" s="34" t="s">
        <v>210</v>
      </c>
      <c r="B165" s="34" t="s">
        <v>645</v>
      </c>
      <c r="C165" s="35" t="s">
        <v>663</v>
      </c>
      <c r="D165" s="36" t="s">
        <v>471</v>
      </c>
      <c r="E165" s="37">
        <v>855.5</v>
      </c>
      <c r="F165" s="74" t="s">
        <v>648</v>
      </c>
    </row>
    <row r="166" spans="1:6" x14ac:dyDescent="0.2">
      <c r="A166" s="34" t="s">
        <v>210</v>
      </c>
      <c r="B166" s="34" t="s">
        <v>645</v>
      </c>
      <c r="C166" s="35" t="s">
        <v>664</v>
      </c>
      <c r="D166" s="36" t="s">
        <v>471</v>
      </c>
      <c r="E166" s="37">
        <v>60.2273</v>
      </c>
      <c r="F166" s="74" t="s">
        <v>648</v>
      </c>
    </row>
    <row r="167" spans="1:6" x14ac:dyDescent="0.2">
      <c r="A167" s="34" t="s">
        <v>210</v>
      </c>
      <c r="B167" s="34" t="s">
        <v>645</v>
      </c>
      <c r="C167" s="35" t="s">
        <v>665</v>
      </c>
      <c r="D167" s="36" t="s">
        <v>471</v>
      </c>
      <c r="E167" s="37">
        <v>102.8133</v>
      </c>
      <c r="F167" s="74" t="s">
        <v>648</v>
      </c>
    </row>
    <row r="168" spans="1:6" x14ac:dyDescent="0.2">
      <c r="A168" s="34" t="s">
        <v>210</v>
      </c>
      <c r="B168" s="34" t="s">
        <v>645</v>
      </c>
      <c r="C168" s="35" t="s">
        <v>666</v>
      </c>
      <c r="D168" s="36" t="s">
        <v>471</v>
      </c>
      <c r="E168" s="37">
        <v>3030.43</v>
      </c>
      <c r="F168" s="74" t="s">
        <v>648</v>
      </c>
    </row>
    <row r="169" spans="1:6" x14ac:dyDescent="0.2">
      <c r="A169" s="34" t="s">
        <v>210</v>
      </c>
      <c r="B169" s="34" t="s">
        <v>645</v>
      </c>
      <c r="C169" s="35" t="s">
        <v>667</v>
      </c>
      <c r="D169" s="36" t="s">
        <v>471</v>
      </c>
      <c r="E169" s="37">
        <v>858.45</v>
      </c>
      <c r="F169" s="74" t="s">
        <v>648</v>
      </c>
    </row>
    <row r="170" spans="1:6" x14ac:dyDescent="0.2">
      <c r="A170" s="34" t="s">
        <v>210</v>
      </c>
      <c r="B170" s="34" t="s">
        <v>645</v>
      </c>
      <c r="C170" s="35" t="s">
        <v>668</v>
      </c>
      <c r="D170" s="36" t="s">
        <v>471</v>
      </c>
      <c r="E170" s="37">
        <v>206.72329999999999</v>
      </c>
      <c r="F170" s="74" t="s">
        <v>648</v>
      </c>
    </row>
    <row r="171" spans="1:6" ht="15.95" customHeight="1" x14ac:dyDescent="0.2">
      <c r="A171" s="34" t="s">
        <v>210</v>
      </c>
      <c r="B171" s="34" t="s">
        <v>645</v>
      </c>
      <c r="C171" s="35" t="s">
        <v>669</v>
      </c>
      <c r="D171" s="36" t="s">
        <v>471</v>
      </c>
      <c r="E171" s="37">
        <v>4425</v>
      </c>
      <c r="F171" s="74" t="s">
        <v>648</v>
      </c>
    </row>
    <row r="172" spans="1:6" ht="24" x14ac:dyDescent="0.2">
      <c r="A172" s="34" t="s">
        <v>210</v>
      </c>
      <c r="B172" s="34" t="s">
        <v>645</v>
      </c>
      <c r="C172" s="35" t="s">
        <v>670</v>
      </c>
      <c r="D172" s="36" t="s">
        <v>471</v>
      </c>
      <c r="E172" s="37">
        <v>13500.0026</v>
      </c>
      <c r="F172" s="74" t="s">
        <v>648</v>
      </c>
    </row>
    <row r="173" spans="1:6" ht="20.25" customHeight="1" x14ac:dyDescent="0.2">
      <c r="A173" s="34" t="s">
        <v>210</v>
      </c>
      <c r="B173" s="34" t="s">
        <v>645</v>
      </c>
      <c r="C173" s="35" t="s">
        <v>671</v>
      </c>
      <c r="D173" s="36" t="s">
        <v>471</v>
      </c>
      <c r="E173" s="37">
        <v>1416</v>
      </c>
      <c r="F173" s="74" t="s">
        <v>648</v>
      </c>
    </row>
    <row r="174" spans="1:6" ht="21" customHeight="1" x14ac:dyDescent="0.2">
      <c r="A174" s="34" t="s">
        <v>210</v>
      </c>
      <c r="B174" s="34" t="s">
        <v>645</v>
      </c>
      <c r="C174" s="35" t="s">
        <v>672</v>
      </c>
      <c r="D174" s="36" t="s">
        <v>471</v>
      </c>
      <c r="E174" s="37">
        <v>3.54</v>
      </c>
      <c r="F174" s="81" t="s">
        <v>648</v>
      </c>
    </row>
    <row r="175" spans="1:6" ht="18" customHeight="1" x14ac:dyDescent="0.2">
      <c r="A175" s="34" t="s">
        <v>210</v>
      </c>
      <c r="B175" s="34" t="s">
        <v>645</v>
      </c>
      <c r="C175" s="35" t="s">
        <v>673</v>
      </c>
      <c r="D175" s="36" t="s">
        <v>471</v>
      </c>
      <c r="E175" s="37">
        <v>73.16</v>
      </c>
      <c r="F175" s="74" t="s">
        <v>648</v>
      </c>
    </row>
    <row r="176" spans="1:6" ht="20.25" customHeight="1" x14ac:dyDescent="0.2">
      <c r="A176" s="34" t="s">
        <v>210</v>
      </c>
      <c r="B176" s="34" t="s">
        <v>645</v>
      </c>
      <c r="C176" s="35" t="s">
        <v>674</v>
      </c>
      <c r="D176" s="36" t="s">
        <v>471</v>
      </c>
      <c r="E176" s="37">
        <v>548.26499999999999</v>
      </c>
      <c r="F176" s="74" t="s">
        <v>648</v>
      </c>
    </row>
    <row r="177" spans="1:6" ht="25.5" customHeight="1" x14ac:dyDescent="0.2">
      <c r="A177" s="34" t="s">
        <v>210</v>
      </c>
      <c r="B177" s="34" t="s">
        <v>645</v>
      </c>
      <c r="C177" s="35" t="s">
        <v>675</v>
      </c>
      <c r="D177" s="36" t="s">
        <v>471</v>
      </c>
      <c r="E177" s="37">
        <v>526.32500000000005</v>
      </c>
      <c r="F177" s="74" t="s">
        <v>648</v>
      </c>
    </row>
    <row r="178" spans="1:6" ht="19.5" customHeight="1" x14ac:dyDescent="0.2">
      <c r="A178" s="34" t="s">
        <v>210</v>
      </c>
      <c r="B178" s="34" t="s">
        <v>645</v>
      </c>
      <c r="C178" s="35" t="s">
        <v>676</v>
      </c>
      <c r="D178" s="36" t="s">
        <v>471</v>
      </c>
      <c r="E178" s="37">
        <v>3.54</v>
      </c>
      <c r="F178" s="81" t="s">
        <v>648</v>
      </c>
    </row>
    <row r="179" spans="1:6" ht="27.75" customHeight="1" x14ac:dyDescent="0.2">
      <c r="A179" s="34" t="s">
        <v>210</v>
      </c>
      <c r="B179" s="34" t="s">
        <v>645</v>
      </c>
      <c r="C179" s="35" t="s">
        <v>677</v>
      </c>
      <c r="D179" s="36" t="s">
        <v>471</v>
      </c>
      <c r="E179" s="37">
        <v>265.5</v>
      </c>
      <c r="F179" s="74" t="s">
        <v>648</v>
      </c>
    </row>
    <row r="180" spans="1:6" ht="21.75" customHeight="1" x14ac:dyDescent="0.2">
      <c r="A180" s="82" t="s">
        <v>115</v>
      </c>
      <c r="B180" s="82" t="s">
        <v>678</v>
      </c>
      <c r="C180" s="83" t="s">
        <v>679</v>
      </c>
      <c r="D180" s="84" t="s">
        <v>471</v>
      </c>
      <c r="E180" s="85">
        <v>1.9823999999999999</v>
      </c>
      <c r="F180" s="86" t="s">
        <v>680</v>
      </c>
    </row>
    <row r="181" spans="1:6" ht="22.5" customHeight="1" x14ac:dyDescent="0.2">
      <c r="A181" s="34" t="s">
        <v>191</v>
      </c>
      <c r="B181" s="34" t="s">
        <v>681</v>
      </c>
      <c r="C181" s="35" t="s">
        <v>682</v>
      </c>
      <c r="D181" s="36" t="s">
        <v>471</v>
      </c>
      <c r="E181" s="37">
        <v>7773.84</v>
      </c>
      <c r="F181" s="74" t="s">
        <v>683</v>
      </c>
    </row>
    <row r="182" spans="1:6" ht="24" x14ac:dyDescent="0.2">
      <c r="A182" s="34" t="s">
        <v>191</v>
      </c>
      <c r="B182" s="34" t="s">
        <v>681</v>
      </c>
      <c r="C182" s="35" t="s">
        <v>684</v>
      </c>
      <c r="D182" s="36" t="s">
        <v>471</v>
      </c>
      <c r="E182" s="37">
        <v>9343.24</v>
      </c>
      <c r="F182" s="74" t="s">
        <v>683</v>
      </c>
    </row>
    <row r="183" spans="1:6" ht="23.25" customHeight="1" x14ac:dyDescent="0.2">
      <c r="A183" s="34" t="s">
        <v>191</v>
      </c>
      <c r="B183" s="34" t="s">
        <v>681</v>
      </c>
      <c r="C183" s="35" t="s">
        <v>685</v>
      </c>
      <c r="D183" s="36" t="s">
        <v>471</v>
      </c>
      <c r="E183" s="37">
        <v>10915</v>
      </c>
      <c r="F183" s="74" t="s">
        <v>683</v>
      </c>
    </row>
    <row r="184" spans="1:6" ht="20.25" customHeight="1" x14ac:dyDescent="0.2">
      <c r="A184" s="34" t="s">
        <v>191</v>
      </c>
      <c r="B184" s="34" t="s">
        <v>681</v>
      </c>
      <c r="C184" s="35" t="s">
        <v>686</v>
      </c>
      <c r="D184" s="36" t="s">
        <v>471</v>
      </c>
      <c r="E184" s="37">
        <v>3923.5</v>
      </c>
      <c r="F184" s="74" t="s">
        <v>683</v>
      </c>
    </row>
    <row r="185" spans="1:6" ht="14.1" customHeight="1" x14ac:dyDescent="0.2">
      <c r="A185" s="34" t="s">
        <v>191</v>
      </c>
      <c r="B185" s="34" t="s">
        <v>681</v>
      </c>
      <c r="C185" s="35" t="s">
        <v>687</v>
      </c>
      <c r="D185" s="36" t="s">
        <v>471</v>
      </c>
      <c r="E185" s="37">
        <v>4543</v>
      </c>
      <c r="F185" s="74" t="s">
        <v>683</v>
      </c>
    </row>
    <row r="186" spans="1:6" ht="17.100000000000001" customHeight="1" x14ac:dyDescent="0.2">
      <c r="A186" s="34" t="s">
        <v>191</v>
      </c>
      <c r="B186" s="34" t="s">
        <v>681</v>
      </c>
      <c r="C186" s="35" t="s">
        <v>688</v>
      </c>
      <c r="D186" s="36" t="s">
        <v>471</v>
      </c>
      <c r="E186" s="37">
        <v>9204</v>
      </c>
      <c r="F186" s="74" t="s">
        <v>683</v>
      </c>
    </row>
    <row r="187" spans="1:6" ht="15.95" customHeight="1" x14ac:dyDescent="0.2">
      <c r="A187" s="34" t="s">
        <v>191</v>
      </c>
      <c r="B187" s="34" t="s">
        <v>681</v>
      </c>
      <c r="C187" s="35" t="s">
        <v>689</v>
      </c>
      <c r="D187" s="36" t="s">
        <v>471</v>
      </c>
      <c r="E187" s="37">
        <v>1239</v>
      </c>
      <c r="F187" s="74" t="s">
        <v>683</v>
      </c>
    </row>
    <row r="188" spans="1:6" ht="15.95" customHeight="1" x14ac:dyDescent="0.2">
      <c r="A188" s="34" t="s">
        <v>191</v>
      </c>
      <c r="B188" s="34" t="s">
        <v>681</v>
      </c>
      <c r="C188" s="35" t="s">
        <v>690</v>
      </c>
      <c r="D188" s="36" t="s">
        <v>471</v>
      </c>
      <c r="E188" s="37">
        <v>1239</v>
      </c>
      <c r="F188" s="74" t="s">
        <v>683</v>
      </c>
    </row>
    <row r="189" spans="1:6" ht="32.25" customHeight="1" x14ac:dyDescent="0.2">
      <c r="A189" s="87" t="s">
        <v>145</v>
      </c>
      <c r="B189" s="87" t="s">
        <v>691</v>
      </c>
      <c r="C189" s="87" t="s">
        <v>692</v>
      </c>
      <c r="D189" s="88" t="s">
        <v>471</v>
      </c>
      <c r="E189" s="89">
        <v>54999.99</v>
      </c>
      <c r="F189" s="90" t="s">
        <v>693</v>
      </c>
    </row>
    <row r="190" spans="1:6" ht="30.75" customHeight="1" x14ac:dyDescent="0.2">
      <c r="A190" s="87" t="s">
        <v>145</v>
      </c>
      <c r="B190" s="87" t="s">
        <v>691</v>
      </c>
      <c r="C190" s="87" t="s">
        <v>694</v>
      </c>
      <c r="D190" s="88" t="s">
        <v>471</v>
      </c>
      <c r="E190" s="89">
        <v>17023.8</v>
      </c>
      <c r="F190" s="90" t="s">
        <v>693</v>
      </c>
    </row>
    <row r="191" spans="1:6" ht="25.5" customHeight="1" x14ac:dyDescent="0.2">
      <c r="A191" s="91" t="s">
        <v>695</v>
      </c>
      <c r="B191" s="87" t="s">
        <v>691</v>
      </c>
      <c r="C191" s="92" t="s">
        <v>696</v>
      </c>
      <c r="D191" s="93" t="s">
        <v>471</v>
      </c>
      <c r="E191" s="94">
        <v>4130</v>
      </c>
      <c r="F191" s="95" t="s">
        <v>697</v>
      </c>
    </row>
    <row r="192" spans="1:6" ht="15.95" customHeight="1" x14ac:dyDescent="0.2">
      <c r="A192" s="91" t="s">
        <v>695</v>
      </c>
      <c r="B192" s="87" t="s">
        <v>691</v>
      </c>
      <c r="C192" s="92" t="s">
        <v>698</v>
      </c>
      <c r="D192" s="93" t="s">
        <v>471</v>
      </c>
      <c r="E192" s="94">
        <v>16048</v>
      </c>
      <c r="F192" s="95" t="s">
        <v>697</v>
      </c>
    </row>
    <row r="193" spans="1:6" ht="27.75" customHeight="1" x14ac:dyDescent="0.2">
      <c r="A193" s="91" t="s">
        <v>695</v>
      </c>
      <c r="B193" s="87" t="s">
        <v>691</v>
      </c>
      <c r="C193" s="92" t="s">
        <v>699</v>
      </c>
      <c r="D193" s="96" t="s">
        <v>471</v>
      </c>
      <c r="E193" s="94">
        <v>24502.7</v>
      </c>
      <c r="F193" s="95" t="s">
        <v>697</v>
      </c>
    </row>
    <row r="194" spans="1:6" ht="34.5" customHeight="1" x14ac:dyDescent="0.2">
      <c r="A194" s="87" t="s">
        <v>144</v>
      </c>
      <c r="B194" s="87" t="s">
        <v>691</v>
      </c>
      <c r="C194" s="87" t="s">
        <v>700</v>
      </c>
      <c r="D194" s="88" t="s">
        <v>471</v>
      </c>
      <c r="E194" s="89">
        <v>715000</v>
      </c>
      <c r="F194" s="90" t="s">
        <v>701</v>
      </c>
    </row>
    <row r="195" spans="1:6" ht="23.25" customHeight="1" x14ac:dyDescent="0.2">
      <c r="A195" s="87" t="s">
        <v>702</v>
      </c>
      <c r="B195" s="87" t="s">
        <v>691</v>
      </c>
      <c r="C195" s="87" t="s">
        <v>703</v>
      </c>
      <c r="D195" s="88" t="s">
        <v>471</v>
      </c>
      <c r="E195" s="89">
        <v>60742.81</v>
      </c>
      <c r="F195" s="90" t="s">
        <v>693</v>
      </c>
    </row>
    <row r="196" spans="1:6" ht="25.5" customHeight="1" x14ac:dyDescent="0.2">
      <c r="A196" s="59" t="s">
        <v>702</v>
      </c>
      <c r="B196" s="87" t="s">
        <v>691</v>
      </c>
      <c r="C196" s="87" t="s">
        <v>704</v>
      </c>
      <c r="D196" s="88" t="s">
        <v>471</v>
      </c>
      <c r="E196" s="89">
        <v>30385</v>
      </c>
      <c r="F196" s="90" t="s">
        <v>693</v>
      </c>
    </row>
    <row r="197" spans="1:6" ht="24" x14ac:dyDescent="0.2">
      <c r="A197" s="87" t="s">
        <v>702</v>
      </c>
      <c r="B197" s="87" t="s">
        <v>691</v>
      </c>
      <c r="C197" s="87" t="s">
        <v>705</v>
      </c>
      <c r="D197" s="88" t="s">
        <v>471</v>
      </c>
      <c r="E197" s="89">
        <v>79818.740000000005</v>
      </c>
      <c r="F197" s="90" t="s">
        <v>693</v>
      </c>
    </row>
    <row r="198" spans="1:6" ht="24" x14ac:dyDescent="0.2">
      <c r="A198" s="59" t="s">
        <v>702</v>
      </c>
      <c r="B198" s="87" t="s">
        <v>691</v>
      </c>
      <c r="C198" s="87" t="s">
        <v>706</v>
      </c>
      <c r="D198" s="88" t="s">
        <v>471</v>
      </c>
      <c r="E198" s="89">
        <v>4500</v>
      </c>
      <c r="F198" s="90" t="s">
        <v>707</v>
      </c>
    </row>
    <row r="199" spans="1:6" ht="24" x14ac:dyDescent="0.2">
      <c r="A199" s="59" t="s">
        <v>702</v>
      </c>
      <c r="B199" s="87" t="s">
        <v>691</v>
      </c>
      <c r="C199" s="60" t="s">
        <v>708</v>
      </c>
      <c r="D199" s="61" t="s">
        <v>471</v>
      </c>
      <c r="E199" s="62">
        <v>44840</v>
      </c>
      <c r="F199" s="63" t="s">
        <v>709</v>
      </c>
    </row>
    <row r="200" spans="1:6" ht="14.1" customHeight="1" x14ac:dyDescent="0.2">
      <c r="A200" s="87" t="s">
        <v>702</v>
      </c>
      <c r="B200" s="87" t="s">
        <v>691</v>
      </c>
      <c r="C200" s="87" t="s">
        <v>710</v>
      </c>
      <c r="D200" s="88" t="s">
        <v>471</v>
      </c>
      <c r="E200" s="89">
        <v>8850</v>
      </c>
      <c r="F200" s="90" t="s">
        <v>693</v>
      </c>
    </row>
    <row r="201" spans="1:6" ht="14.1" customHeight="1" x14ac:dyDescent="0.2">
      <c r="A201" s="59" t="s">
        <v>711</v>
      </c>
      <c r="B201" s="87" t="s">
        <v>691</v>
      </c>
      <c r="C201" s="97" t="s">
        <v>712</v>
      </c>
      <c r="D201" s="98" t="s">
        <v>471</v>
      </c>
      <c r="E201" s="99">
        <v>45459.5</v>
      </c>
      <c r="F201" s="100" t="s">
        <v>713</v>
      </c>
    </row>
    <row r="202" spans="1:6" ht="15.95" customHeight="1" x14ac:dyDescent="0.2">
      <c r="A202" s="59" t="s">
        <v>711</v>
      </c>
      <c r="B202" s="87" t="s">
        <v>691</v>
      </c>
      <c r="C202" s="97" t="s">
        <v>714</v>
      </c>
      <c r="D202" s="98" t="s">
        <v>471</v>
      </c>
      <c r="E202" s="99">
        <v>7500</v>
      </c>
      <c r="F202" s="100" t="s">
        <v>715</v>
      </c>
    </row>
    <row r="203" spans="1:6" ht="15" customHeight="1" x14ac:dyDescent="0.2">
      <c r="A203" s="101" t="s">
        <v>234</v>
      </c>
      <c r="B203" s="101" t="s">
        <v>716</v>
      </c>
      <c r="C203" s="102" t="s">
        <v>717</v>
      </c>
      <c r="D203" s="103" t="s">
        <v>471</v>
      </c>
      <c r="E203" s="104">
        <v>68.44</v>
      </c>
      <c r="F203" s="105" t="s">
        <v>718</v>
      </c>
    </row>
    <row r="204" spans="1:6" ht="15" customHeight="1" x14ac:dyDescent="0.2">
      <c r="A204" s="101" t="s">
        <v>234</v>
      </c>
      <c r="B204" s="101" t="s">
        <v>716</v>
      </c>
      <c r="C204" s="102" t="s">
        <v>719</v>
      </c>
      <c r="D204" s="103" t="s">
        <v>471</v>
      </c>
      <c r="E204" s="104">
        <v>3935.3</v>
      </c>
      <c r="F204" s="105" t="s">
        <v>718</v>
      </c>
    </row>
    <row r="205" spans="1:6" ht="14.1" customHeight="1" x14ac:dyDescent="0.2">
      <c r="A205" s="101" t="s">
        <v>234</v>
      </c>
      <c r="B205" s="101" t="s">
        <v>716</v>
      </c>
      <c r="C205" s="102" t="s">
        <v>720</v>
      </c>
      <c r="D205" s="103" t="s">
        <v>471</v>
      </c>
      <c r="E205" s="104">
        <v>1548</v>
      </c>
      <c r="F205" s="105" t="s">
        <v>718</v>
      </c>
    </row>
    <row r="206" spans="1:6" ht="12.95" customHeight="1" x14ac:dyDescent="0.2">
      <c r="A206" s="101" t="s">
        <v>234</v>
      </c>
      <c r="B206" s="101" t="s">
        <v>716</v>
      </c>
      <c r="C206" s="102" t="s">
        <v>721</v>
      </c>
      <c r="D206" s="103" t="s">
        <v>471</v>
      </c>
      <c r="E206" s="104">
        <v>130</v>
      </c>
      <c r="F206" s="105" t="s">
        <v>718</v>
      </c>
    </row>
    <row r="207" spans="1:6" x14ac:dyDescent="0.2">
      <c r="A207" s="101" t="s">
        <v>234</v>
      </c>
      <c r="B207" s="101" t="s">
        <v>716</v>
      </c>
      <c r="C207" s="102" t="s">
        <v>722</v>
      </c>
      <c r="D207" s="103" t="s">
        <v>471</v>
      </c>
      <c r="E207" s="104">
        <v>341.02</v>
      </c>
      <c r="F207" s="105" t="s">
        <v>718</v>
      </c>
    </row>
    <row r="208" spans="1:6" x14ac:dyDescent="0.2">
      <c r="A208" s="101" t="s">
        <v>234</v>
      </c>
      <c r="B208" s="101" t="s">
        <v>716</v>
      </c>
      <c r="C208" s="102" t="s">
        <v>723</v>
      </c>
      <c r="D208" s="103" t="s">
        <v>471</v>
      </c>
      <c r="E208" s="104">
        <v>120</v>
      </c>
      <c r="F208" s="105" t="s">
        <v>718</v>
      </c>
    </row>
    <row r="209" spans="1:6" x14ac:dyDescent="0.2">
      <c r="A209" s="101" t="s">
        <v>234</v>
      </c>
      <c r="B209" s="101" t="s">
        <v>716</v>
      </c>
      <c r="C209" s="102" t="s">
        <v>724</v>
      </c>
      <c r="D209" s="103" t="s">
        <v>639</v>
      </c>
      <c r="E209" s="104">
        <v>57.784999999999997</v>
      </c>
      <c r="F209" s="105" t="s">
        <v>718</v>
      </c>
    </row>
    <row r="210" spans="1:6" x14ac:dyDescent="0.2">
      <c r="A210" s="101" t="s">
        <v>234</v>
      </c>
      <c r="B210" s="101" t="s">
        <v>716</v>
      </c>
      <c r="C210" s="102" t="s">
        <v>725</v>
      </c>
      <c r="D210" s="103" t="s">
        <v>639</v>
      </c>
      <c r="E210" s="104">
        <v>118</v>
      </c>
      <c r="F210" s="105" t="s">
        <v>718</v>
      </c>
    </row>
    <row r="211" spans="1:6" x14ac:dyDescent="0.2">
      <c r="A211" s="101" t="s">
        <v>234</v>
      </c>
      <c r="B211" s="101" t="s">
        <v>716</v>
      </c>
      <c r="C211" s="102" t="s">
        <v>726</v>
      </c>
      <c r="D211" s="103" t="s">
        <v>639</v>
      </c>
      <c r="E211" s="104">
        <v>138.06</v>
      </c>
      <c r="F211" s="105" t="s">
        <v>718</v>
      </c>
    </row>
    <row r="212" spans="1:6" x14ac:dyDescent="0.2">
      <c r="A212" s="101" t="s">
        <v>234</v>
      </c>
      <c r="B212" s="101" t="s">
        <v>716</v>
      </c>
      <c r="C212" s="102" t="s">
        <v>727</v>
      </c>
      <c r="D212" s="103" t="s">
        <v>639</v>
      </c>
      <c r="E212" s="104">
        <v>136.88</v>
      </c>
      <c r="F212" s="105" t="s">
        <v>718</v>
      </c>
    </row>
    <row r="213" spans="1:6" ht="14.1" customHeight="1" x14ac:dyDescent="0.2">
      <c r="A213" s="101" t="s">
        <v>234</v>
      </c>
      <c r="B213" s="101" t="s">
        <v>716</v>
      </c>
      <c r="C213" s="102" t="s">
        <v>728</v>
      </c>
      <c r="D213" s="103" t="s">
        <v>471</v>
      </c>
      <c r="E213" s="104">
        <v>270</v>
      </c>
      <c r="F213" s="105" t="s">
        <v>718</v>
      </c>
    </row>
    <row r="214" spans="1:6" ht="15" customHeight="1" x14ac:dyDescent="0.2">
      <c r="A214" s="101" t="s">
        <v>234</v>
      </c>
      <c r="B214" s="101" t="s">
        <v>716</v>
      </c>
      <c r="C214" s="102" t="s">
        <v>729</v>
      </c>
      <c r="D214" s="103" t="s">
        <v>471</v>
      </c>
      <c r="E214" s="104">
        <v>300</v>
      </c>
      <c r="F214" s="105" t="s">
        <v>718</v>
      </c>
    </row>
    <row r="215" spans="1:6" x14ac:dyDescent="0.2">
      <c r="A215" s="101" t="s">
        <v>234</v>
      </c>
      <c r="B215" s="101" t="s">
        <v>716</v>
      </c>
      <c r="C215" s="102" t="s">
        <v>730</v>
      </c>
      <c r="D215" s="103" t="s">
        <v>471</v>
      </c>
      <c r="E215" s="104">
        <v>160</v>
      </c>
      <c r="F215" s="105" t="s">
        <v>718</v>
      </c>
    </row>
    <row r="216" spans="1:6" x14ac:dyDescent="0.2">
      <c r="A216" s="101" t="s">
        <v>234</v>
      </c>
      <c r="B216" s="101" t="s">
        <v>716</v>
      </c>
      <c r="C216" s="102" t="s">
        <v>731</v>
      </c>
      <c r="D216" s="103" t="s">
        <v>471</v>
      </c>
      <c r="E216" s="104">
        <v>728.06</v>
      </c>
      <c r="F216" s="105" t="s">
        <v>718</v>
      </c>
    </row>
    <row r="217" spans="1:6" x14ac:dyDescent="0.2">
      <c r="A217" s="101" t="s">
        <v>234</v>
      </c>
      <c r="B217" s="101" t="s">
        <v>716</v>
      </c>
      <c r="C217" s="102" t="s">
        <v>732</v>
      </c>
      <c r="D217" s="103" t="s">
        <v>471</v>
      </c>
      <c r="E217" s="104">
        <v>125</v>
      </c>
      <c r="F217" s="105" t="s">
        <v>718</v>
      </c>
    </row>
    <row r="218" spans="1:6" x14ac:dyDescent="0.2">
      <c r="A218" s="106" t="s">
        <v>733</v>
      </c>
      <c r="B218" s="106" t="s">
        <v>734</v>
      </c>
      <c r="C218" s="107" t="s">
        <v>735</v>
      </c>
      <c r="D218" s="108" t="s">
        <v>471</v>
      </c>
      <c r="E218" s="109">
        <v>7123.8959999999997</v>
      </c>
      <c r="F218" s="110" t="s">
        <v>736</v>
      </c>
    </row>
    <row r="219" spans="1:6" x14ac:dyDescent="0.2">
      <c r="A219" s="106" t="s">
        <v>733</v>
      </c>
      <c r="B219" s="106" t="s">
        <v>734</v>
      </c>
      <c r="C219" s="107" t="s">
        <v>737</v>
      </c>
      <c r="D219" s="111" t="s">
        <v>471</v>
      </c>
      <c r="E219" s="112">
        <v>13570</v>
      </c>
      <c r="F219" s="113" t="s">
        <v>736</v>
      </c>
    </row>
    <row r="220" spans="1:6" ht="19.5" customHeight="1" x14ac:dyDescent="0.2">
      <c r="A220" s="114" t="s">
        <v>244</v>
      </c>
      <c r="B220" s="114" t="s">
        <v>738</v>
      </c>
      <c r="C220" s="115" t="s">
        <v>739</v>
      </c>
      <c r="D220" s="116" t="s">
        <v>471</v>
      </c>
      <c r="E220" s="117">
        <v>6938.4</v>
      </c>
      <c r="F220" s="118" t="s">
        <v>740</v>
      </c>
    </row>
    <row r="221" spans="1:6" ht="15.95" customHeight="1" x14ac:dyDescent="0.2">
      <c r="A221" s="119" t="s">
        <v>244</v>
      </c>
      <c r="B221" s="114" t="s">
        <v>738</v>
      </c>
      <c r="C221" s="120" t="s">
        <v>741</v>
      </c>
      <c r="D221" s="121" t="s">
        <v>471</v>
      </c>
      <c r="E221" s="122">
        <v>11800</v>
      </c>
      <c r="F221" s="123" t="s">
        <v>742</v>
      </c>
    </row>
    <row r="222" spans="1:6" ht="15.95" customHeight="1" x14ac:dyDescent="0.2">
      <c r="A222" s="119" t="s">
        <v>244</v>
      </c>
      <c r="B222" s="114" t="s">
        <v>738</v>
      </c>
      <c r="C222" s="120" t="s">
        <v>743</v>
      </c>
      <c r="D222" s="121" t="s">
        <v>471</v>
      </c>
      <c r="E222" s="122">
        <v>10620</v>
      </c>
      <c r="F222" s="123" t="s">
        <v>742</v>
      </c>
    </row>
    <row r="223" spans="1:6" x14ac:dyDescent="0.2">
      <c r="A223" s="114" t="s">
        <v>244</v>
      </c>
      <c r="B223" s="114" t="s">
        <v>738</v>
      </c>
      <c r="C223" s="115" t="s">
        <v>744</v>
      </c>
      <c r="D223" s="116" t="s">
        <v>471</v>
      </c>
      <c r="E223" s="117">
        <v>8142</v>
      </c>
      <c r="F223" s="118" t="s">
        <v>740</v>
      </c>
    </row>
    <row r="224" spans="1:6" x14ac:dyDescent="0.2">
      <c r="A224" s="119" t="s">
        <v>244</v>
      </c>
      <c r="B224" s="114" t="s">
        <v>738</v>
      </c>
      <c r="C224" s="120" t="s">
        <v>745</v>
      </c>
      <c r="D224" s="121" t="s">
        <v>471</v>
      </c>
      <c r="E224" s="122">
        <v>11227.8771</v>
      </c>
      <c r="F224" s="124" t="s">
        <v>742</v>
      </c>
    </row>
    <row r="225" spans="1:6" ht="21.75" customHeight="1" x14ac:dyDescent="0.2">
      <c r="A225" s="114" t="s">
        <v>244</v>
      </c>
      <c r="B225" s="114" t="s">
        <v>738</v>
      </c>
      <c r="C225" s="115" t="s">
        <v>746</v>
      </c>
      <c r="D225" s="116" t="s">
        <v>471</v>
      </c>
      <c r="E225" s="117">
        <v>8496</v>
      </c>
      <c r="F225" s="118" t="s">
        <v>740</v>
      </c>
    </row>
    <row r="226" spans="1:6" ht="23.25" customHeight="1" x14ac:dyDescent="0.2">
      <c r="A226" s="114" t="s">
        <v>244</v>
      </c>
      <c r="B226" s="114" t="s">
        <v>738</v>
      </c>
      <c r="C226" s="115" t="s">
        <v>747</v>
      </c>
      <c r="D226" s="125" t="s">
        <v>471</v>
      </c>
      <c r="E226" s="126">
        <v>5605</v>
      </c>
      <c r="F226" s="127" t="s">
        <v>740</v>
      </c>
    </row>
    <row r="227" spans="1:6" ht="23.25" customHeight="1" x14ac:dyDescent="0.2">
      <c r="A227" s="119" t="s">
        <v>244</v>
      </c>
      <c r="B227" s="114" t="s">
        <v>738</v>
      </c>
      <c r="C227" s="120" t="s">
        <v>748</v>
      </c>
      <c r="D227" s="121" t="s">
        <v>471</v>
      </c>
      <c r="E227" s="122">
        <v>14160</v>
      </c>
      <c r="F227" s="124" t="s">
        <v>742</v>
      </c>
    </row>
    <row r="228" spans="1:6" ht="24" x14ac:dyDescent="0.2">
      <c r="A228" s="114" t="s">
        <v>244</v>
      </c>
      <c r="B228" s="114" t="s">
        <v>738</v>
      </c>
      <c r="C228" s="115" t="s">
        <v>749</v>
      </c>
      <c r="D228" s="116" t="s">
        <v>471</v>
      </c>
      <c r="E228" s="117">
        <v>1121</v>
      </c>
      <c r="F228" s="118" t="s">
        <v>740</v>
      </c>
    </row>
    <row r="229" spans="1:6" ht="24" x14ac:dyDescent="0.2">
      <c r="A229" s="119" t="s">
        <v>244</v>
      </c>
      <c r="B229" s="114" t="s">
        <v>738</v>
      </c>
      <c r="C229" s="120" t="s">
        <v>750</v>
      </c>
      <c r="D229" s="121" t="s">
        <v>471</v>
      </c>
      <c r="E229" s="122">
        <v>450</v>
      </c>
      <c r="F229" s="124" t="s">
        <v>742</v>
      </c>
    </row>
    <row r="230" spans="1:6" ht="24" x14ac:dyDescent="0.2">
      <c r="A230" s="114" t="s">
        <v>244</v>
      </c>
      <c r="B230" s="114" t="s">
        <v>738</v>
      </c>
      <c r="C230" s="115" t="s">
        <v>751</v>
      </c>
      <c r="D230" s="116" t="s">
        <v>471</v>
      </c>
      <c r="E230" s="117">
        <v>5900</v>
      </c>
      <c r="F230" s="118" t="s">
        <v>740</v>
      </c>
    </row>
    <row r="231" spans="1:6" ht="24" x14ac:dyDescent="0.2">
      <c r="A231" s="119" t="s">
        <v>244</v>
      </c>
      <c r="B231" s="114" t="s">
        <v>738</v>
      </c>
      <c r="C231" s="120" t="s">
        <v>752</v>
      </c>
      <c r="D231" s="121" t="s">
        <v>471</v>
      </c>
      <c r="E231" s="122">
        <v>14160</v>
      </c>
      <c r="F231" s="124" t="s">
        <v>742</v>
      </c>
    </row>
    <row r="232" spans="1:6" x14ac:dyDescent="0.2">
      <c r="A232" s="114" t="s">
        <v>244</v>
      </c>
      <c r="B232" s="114" t="s">
        <v>738</v>
      </c>
      <c r="C232" s="115" t="s">
        <v>753</v>
      </c>
      <c r="D232" s="116" t="s">
        <v>471</v>
      </c>
      <c r="E232" s="117">
        <v>18880</v>
      </c>
      <c r="F232" s="127" t="s">
        <v>740</v>
      </c>
    </row>
    <row r="233" spans="1:6" ht="24" x14ac:dyDescent="0.2">
      <c r="A233" s="114" t="s">
        <v>244</v>
      </c>
      <c r="B233" s="114" t="s">
        <v>738</v>
      </c>
      <c r="C233" s="115" t="s">
        <v>754</v>
      </c>
      <c r="D233" s="116" t="s">
        <v>471</v>
      </c>
      <c r="E233" s="117">
        <v>4130</v>
      </c>
      <c r="F233" s="127" t="s">
        <v>740</v>
      </c>
    </row>
    <row r="234" spans="1:6" x14ac:dyDescent="0.2">
      <c r="A234" s="114" t="s">
        <v>244</v>
      </c>
      <c r="B234" s="114" t="s">
        <v>738</v>
      </c>
      <c r="C234" s="115" t="s">
        <v>755</v>
      </c>
      <c r="D234" s="116" t="s">
        <v>471</v>
      </c>
      <c r="E234" s="117">
        <v>2950</v>
      </c>
      <c r="F234" s="127" t="s">
        <v>740</v>
      </c>
    </row>
    <row r="235" spans="1:6" ht="24" x14ac:dyDescent="0.2">
      <c r="A235" s="119" t="s">
        <v>244</v>
      </c>
      <c r="B235" s="114" t="s">
        <v>738</v>
      </c>
      <c r="C235" s="120" t="s">
        <v>756</v>
      </c>
      <c r="D235" s="121" t="s">
        <v>471</v>
      </c>
      <c r="E235" s="122">
        <v>7949.66</v>
      </c>
      <c r="F235" s="124" t="s">
        <v>742</v>
      </c>
    </row>
    <row r="236" spans="1:6" x14ac:dyDescent="0.2">
      <c r="A236" s="119" t="s">
        <v>244</v>
      </c>
      <c r="B236" s="114" t="s">
        <v>738</v>
      </c>
      <c r="C236" s="120" t="s">
        <v>757</v>
      </c>
      <c r="D236" s="121" t="s">
        <v>471</v>
      </c>
      <c r="E236" s="122">
        <v>1303.9000000000001</v>
      </c>
      <c r="F236" s="124" t="s">
        <v>742</v>
      </c>
    </row>
    <row r="237" spans="1:6" ht="24" x14ac:dyDescent="0.2">
      <c r="A237" s="119" t="s">
        <v>244</v>
      </c>
      <c r="B237" s="114" t="s">
        <v>738</v>
      </c>
      <c r="C237" s="120" t="s">
        <v>758</v>
      </c>
      <c r="D237" s="121" t="s">
        <v>471</v>
      </c>
      <c r="E237" s="122">
        <v>7949.66</v>
      </c>
      <c r="F237" s="124" t="s">
        <v>742</v>
      </c>
    </row>
    <row r="238" spans="1:6" ht="24" x14ac:dyDescent="0.2">
      <c r="A238" s="119" t="s">
        <v>244</v>
      </c>
      <c r="B238" s="114" t="s">
        <v>738</v>
      </c>
      <c r="C238" s="120" t="s">
        <v>759</v>
      </c>
      <c r="D238" s="121" t="s">
        <v>471</v>
      </c>
      <c r="E238" s="122">
        <v>9912</v>
      </c>
      <c r="F238" s="124" t="s">
        <v>742</v>
      </c>
    </row>
    <row r="239" spans="1:6" ht="19.5" customHeight="1" x14ac:dyDescent="0.2">
      <c r="A239" s="114" t="s">
        <v>244</v>
      </c>
      <c r="B239" s="114" t="s">
        <v>738</v>
      </c>
      <c r="C239" s="128" t="s">
        <v>760</v>
      </c>
      <c r="D239" s="125" t="s">
        <v>471</v>
      </c>
      <c r="E239" s="126">
        <v>14004.83</v>
      </c>
      <c r="F239" s="127" t="s">
        <v>740</v>
      </c>
    </row>
    <row r="240" spans="1:6" ht="20.25" customHeight="1" x14ac:dyDescent="0.2">
      <c r="A240" s="114" t="s">
        <v>244</v>
      </c>
      <c r="B240" s="114" t="s">
        <v>738</v>
      </c>
      <c r="C240" s="115" t="s">
        <v>761</v>
      </c>
      <c r="D240" s="116" t="s">
        <v>471</v>
      </c>
      <c r="E240" s="117">
        <v>12019.008</v>
      </c>
      <c r="F240" s="127" t="s">
        <v>740</v>
      </c>
    </row>
    <row r="241" spans="1:6" ht="24" x14ac:dyDescent="0.2">
      <c r="A241" s="114" t="s">
        <v>244</v>
      </c>
      <c r="B241" s="114" t="s">
        <v>738</v>
      </c>
      <c r="C241" s="115" t="s">
        <v>762</v>
      </c>
      <c r="D241" s="125" t="s">
        <v>471</v>
      </c>
      <c r="E241" s="126">
        <v>4378.9799999999996</v>
      </c>
      <c r="F241" s="127" t="s">
        <v>742</v>
      </c>
    </row>
    <row r="242" spans="1:6" ht="24" x14ac:dyDescent="0.2">
      <c r="A242" s="114" t="s">
        <v>244</v>
      </c>
      <c r="B242" s="114" t="s">
        <v>738</v>
      </c>
      <c r="C242" s="115" t="s">
        <v>763</v>
      </c>
      <c r="D242" s="116" t="s">
        <v>471</v>
      </c>
      <c r="E242" s="117">
        <v>3482.18</v>
      </c>
      <c r="F242" s="118" t="s">
        <v>740</v>
      </c>
    </row>
    <row r="243" spans="1:6" ht="24" x14ac:dyDescent="0.2">
      <c r="A243" s="114" t="s">
        <v>244</v>
      </c>
      <c r="B243" s="114" t="s">
        <v>738</v>
      </c>
      <c r="C243" s="115" t="s">
        <v>764</v>
      </c>
      <c r="D243" s="116" t="s">
        <v>471</v>
      </c>
      <c r="E243" s="117">
        <v>6755.7359999999999</v>
      </c>
      <c r="F243" s="127" t="s">
        <v>740</v>
      </c>
    </row>
    <row r="244" spans="1:6" ht="12.95" customHeight="1" x14ac:dyDescent="0.2">
      <c r="A244" s="129" t="s">
        <v>136</v>
      </c>
      <c r="B244" s="129" t="s">
        <v>765</v>
      </c>
      <c r="C244" s="130" t="s">
        <v>766</v>
      </c>
      <c r="D244" s="131" t="s">
        <v>471</v>
      </c>
      <c r="E244" s="132"/>
      <c r="F244" s="133" t="s">
        <v>767</v>
      </c>
    </row>
    <row r="245" spans="1:6" ht="24" x14ac:dyDescent="0.2">
      <c r="A245" s="134" t="s">
        <v>266</v>
      </c>
      <c r="B245" s="134" t="s">
        <v>768</v>
      </c>
      <c r="C245" s="135" t="s">
        <v>769</v>
      </c>
      <c r="D245" s="136" t="s">
        <v>471</v>
      </c>
      <c r="E245" s="137">
        <v>36028.94</v>
      </c>
      <c r="F245" s="138" t="s">
        <v>770</v>
      </c>
    </row>
    <row r="246" spans="1:6" x14ac:dyDescent="0.2">
      <c r="A246" s="134" t="s">
        <v>266</v>
      </c>
      <c r="B246" s="134" t="s">
        <v>768</v>
      </c>
      <c r="C246" s="135" t="s">
        <v>771</v>
      </c>
      <c r="D246" s="136" t="s">
        <v>471</v>
      </c>
      <c r="E246" s="137">
        <v>30591.5</v>
      </c>
      <c r="F246" s="138" t="s">
        <v>770</v>
      </c>
    </row>
    <row r="247" spans="1:6" x14ac:dyDescent="0.2">
      <c r="A247" s="134" t="s">
        <v>266</v>
      </c>
      <c r="B247" s="134" t="s">
        <v>768</v>
      </c>
      <c r="C247" s="135" t="s">
        <v>772</v>
      </c>
      <c r="D247" s="136" t="s">
        <v>471</v>
      </c>
      <c r="E247" s="137">
        <v>626.58000000000004</v>
      </c>
      <c r="F247" s="138" t="s">
        <v>770</v>
      </c>
    </row>
    <row r="248" spans="1:6" ht="24" x14ac:dyDescent="0.2">
      <c r="A248" s="134" t="s">
        <v>266</v>
      </c>
      <c r="B248" s="134" t="s">
        <v>768</v>
      </c>
      <c r="C248" s="135" t="s">
        <v>773</v>
      </c>
      <c r="D248" s="136" t="s">
        <v>471</v>
      </c>
      <c r="E248" s="137">
        <v>62031.42</v>
      </c>
      <c r="F248" s="138" t="s">
        <v>770</v>
      </c>
    </row>
    <row r="249" spans="1:6" x14ac:dyDescent="0.2">
      <c r="A249" s="34" t="s">
        <v>119</v>
      </c>
      <c r="B249" s="34" t="s">
        <v>774</v>
      </c>
      <c r="C249" s="35" t="s">
        <v>775</v>
      </c>
      <c r="D249" s="36" t="s">
        <v>471</v>
      </c>
      <c r="E249" s="37">
        <v>60</v>
      </c>
      <c r="F249" s="74" t="s">
        <v>776</v>
      </c>
    </row>
    <row r="250" spans="1:6" x14ac:dyDescent="0.2">
      <c r="A250" s="139" t="s">
        <v>777</v>
      </c>
      <c r="B250" s="139" t="s">
        <v>778</v>
      </c>
      <c r="C250" s="140" t="s">
        <v>779</v>
      </c>
      <c r="D250" s="141" t="s">
        <v>471</v>
      </c>
      <c r="E250" s="142">
        <v>487.34</v>
      </c>
      <c r="F250" s="143" t="s">
        <v>780</v>
      </c>
    </row>
    <row r="251" spans="1:6" x14ac:dyDescent="0.2">
      <c r="A251" s="139" t="s">
        <v>777</v>
      </c>
      <c r="B251" s="139" t="s">
        <v>778</v>
      </c>
      <c r="C251" s="140" t="s">
        <v>781</v>
      </c>
      <c r="D251" s="141" t="s">
        <v>471</v>
      </c>
      <c r="E251" s="142">
        <v>88.5</v>
      </c>
      <c r="F251" s="143" t="s">
        <v>780</v>
      </c>
    </row>
    <row r="252" spans="1:6" x14ac:dyDescent="0.2">
      <c r="A252" s="144" t="s">
        <v>183</v>
      </c>
      <c r="B252" s="144" t="s">
        <v>782</v>
      </c>
      <c r="C252" s="145" t="s">
        <v>783</v>
      </c>
      <c r="D252" s="146" t="s">
        <v>471</v>
      </c>
      <c r="E252" s="147">
        <v>177</v>
      </c>
      <c r="F252" s="148" t="s">
        <v>784</v>
      </c>
    </row>
    <row r="253" spans="1:6" ht="36" x14ac:dyDescent="0.2">
      <c r="A253" s="144" t="s">
        <v>183</v>
      </c>
      <c r="B253" s="144" t="s">
        <v>782</v>
      </c>
      <c r="C253" s="145" t="s">
        <v>785</v>
      </c>
      <c r="D253" s="146" t="s">
        <v>471</v>
      </c>
      <c r="E253" s="147">
        <v>5959</v>
      </c>
      <c r="F253" s="148" t="s">
        <v>784</v>
      </c>
    </row>
    <row r="254" spans="1:6" x14ac:dyDescent="0.2">
      <c r="A254" s="34" t="s">
        <v>197</v>
      </c>
      <c r="B254" s="34" t="s">
        <v>786</v>
      </c>
      <c r="C254" s="35" t="s">
        <v>787</v>
      </c>
      <c r="D254" s="36" t="s">
        <v>788</v>
      </c>
      <c r="E254" s="37">
        <v>18.88</v>
      </c>
      <c r="F254" s="38" t="s">
        <v>789</v>
      </c>
    </row>
    <row r="255" spans="1:6" x14ac:dyDescent="0.2">
      <c r="A255" s="34" t="s">
        <v>204</v>
      </c>
      <c r="B255" s="34" t="s">
        <v>790</v>
      </c>
      <c r="C255" s="35" t="s">
        <v>791</v>
      </c>
      <c r="D255" s="36" t="s">
        <v>471</v>
      </c>
      <c r="E255" s="37">
        <v>4124.1000000000004</v>
      </c>
      <c r="F255" s="38" t="s">
        <v>792</v>
      </c>
    </row>
    <row r="256" spans="1:6" ht="19.5" customHeight="1" x14ac:dyDescent="0.2">
      <c r="A256" s="34" t="s">
        <v>204</v>
      </c>
      <c r="B256" s="34" t="s">
        <v>790</v>
      </c>
      <c r="C256" s="35" t="s">
        <v>793</v>
      </c>
      <c r="D256" s="36" t="s">
        <v>471</v>
      </c>
      <c r="E256" s="37">
        <v>4737.7</v>
      </c>
      <c r="F256" s="38" t="s">
        <v>792</v>
      </c>
    </row>
    <row r="257" spans="1:6" x14ac:dyDescent="0.2">
      <c r="A257" s="34" t="s">
        <v>204</v>
      </c>
      <c r="B257" s="34" t="s">
        <v>790</v>
      </c>
      <c r="C257" s="35" t="s">
        <v>794</v>
      </c>
      <c r="D257" s="36" t="s">
        <v>471</v>
      </c>
      <c r="E257" s="37">
        <v>1239</v>
      </c>
      <c r="F257" s="38" t="s">
        <v>792</v>
      </c>
    </row>
    <row r="258" spans="1:6" ht="24" x14ac:dyDescent="0.2">
      <c r="A258" s="144" t="s">
        <v>369</v>
      </c>
      <c r="B258" s="144" t="s">
        <v>795</v>
      </c>
      <c r="C258" s="145" t="s">
        <v>796</v>
      </c>
      <c r="D258" s="146" t="s">
        <v>471</v>
      </c>
      <c r="E258" s="147">
        <v>711.54</v>
      </c>
      <c r="F258" s="148" t="s">
        <v>784</v>
      </c>
    </row>
    <row r="259" spans="1:6" ht="23.25" customHeight="1" x14ac:dyDescent="0.2">
      <c r="A259" s="144" t="s">
        <v>369</v>
      </c>
      <c r="B259" s="144" t="s">
        <v>795</v>
      </c>
      <c r="C259" s="145" t="s">
        <v>797</v>
      </c>
      <c r="D259" s="146" t="s">
        <v>471</v>
      </c>
      <c r="E259" s="147">
        <v>30.68</v>
      </c>
      <c r="F259" s="148" t="s">
        <v>784</v>
      </c>
    </row>
    <row r="260" spans="1:6" ht="17.25" customHeight="1" x14ac:dyDescent="0.2">
      <c r="A260" s="144" t="s">
        <v>369</v>
      </c>
      <c r="B260" s="144" t="s">
        <v>795</v>
      </c>
      <c r="C260" s="145" t="s">
        <v>798</v>
      </c>
      <c r="D260" s="146" t="s">
        <v>471</v>
      </c>
      <c r="E260" s="147">
        <v>93.22</v>
      </c>
      <c r="F260" s="148" t="s">
        <v>799</v>
      </c>
    </row>
    <row r="261" spans="1:6" ht="15" customHeight="1" x14ac:dyDescent="0.2">
      <c r="A261" s="144" t="s">
        <v>369</v>
      </c>
      <c r="B261" s="144" t="s">
        <v>795</v>
      </c>
      <c r="C261" s="145" t="s">
        <v>800</v>
      </c>
      <c r="D261" s="146" t="s">
        <v>471</v>
      </c>
      <c r="E261" s="147">
        <v>140.125</v>
      </c>
      <c r="F261" s="148" t="s">
        <v>799</v>
      </c>
    </row>
    <row r="262" spans="1:6" x14ac:dyDescent="0.2">
      <c r="A262" s="144" t="s">
        <v>369</v>
      </c>
      <c r="B262" s="144" t="s">
        <v>795</v>
      </c>
      <c r="C262" s="145" t="s">
        <v>801</v>
      </c>
      <c r="D262" s="146" t="s">
        <v>471</v>
      </c>
      <c r="E262" s="147">
        <v>194.7</v>
      </c>
      <c r="F262" s="148" t="s">
        <v>799</v>
      </c>
    </row>
    <row r="263" spans="1:6" x14ac:dyDescent="0.2">
      <c r="A263" s="144" t="s">
        <v>369</v>
      </c>
      <c r="B263" s="144" t="s">
        <v>795</v>
      </c>
      <c r="C263" s="145" t="s">
        <v>802</v>
      </c>
      <c r="D263" s="146" t="s">
        <v>471</v>
      </c>
      <c r="E263" s="147">
        <v>334.82499999999999</v>
      </c>
      <c r="F263" s="148" t="s">
        <v>799</v>
      </c>
    </row>
    <row r="264" spans="1:6" x14ac:dyDescent="0.2">
      <c r="A264" s="144" t="s">
        <v>369</v>
      </c>
      <c r="B264" s="144" t="s">
        <v>795</v>
      </c>
      <c r="C264" s="145" t="s">
        <v>803</v>
      </c>
      <c r="D264" s="146" t="s">
        <v>471</v>
      </c>
      <c r="E264" s="147">
        <v>474.36</v>
      </c>
      <c r="F264" s="148" t="s">
        <v>799</v>
      </c>
    </row>
    <row r="265" spans="1:6" x14ac:dyDescent="0.2">
      <c r="A265" s="144" t="s">
        <v>369</v>
      </c>
      <c r="B265" s="144" t="s">
        <v>795</v>
      </c>
      <c r="C265" s="145" t="s">
        <v>804</v>
      </c>
      <c r="D265" s="146" t="s">
        <v>471</v>
      </c>
      <c r="E265" s="147">
        <v>548.70000000000005</v>
      </c>
      <c r="F265" s="148" t="s">
        <v>799</v>
      </c>
    </row>
    <row r="266" spans="1:6" x14ac:dyDescent="0.2">
      <c r="A266" s="144" t="s">
        <v>369</v>
      </c>
      <c r="B266" s="144" t="s">
        <v>795</v>
      </c>
      <c r="C266" s="145" t="s">
        <v>805</v>
      </c>
      <c r="D266" s="146" t="s">
        <v>471</v>
      </c>
      <c r="E266" s="147">
        <v>628.94000000000005</v>
      </c>
      <c r="F266" s="148" t="s">
        <v>799</v>
      </c>
    </row>
    <row r="267" spans="1:6" x14ac:dyDescent="0.2">
      <c r="A267" s="144" t="s">
        <v>369</v>
      </c>
      <c r="B267" s="144" t="s">
        <v>795</v>
      </c>
      <c r="C267" s="145" t="s">
        <v>806</v>
      </c>
      <c r="D267" s="146" t="s">
        <v>471</v>
      </c>
      <c r="E267" s="147">
        <v>401.2</v>
      </c>
      <c r="F267" s="148" t="s">
        <v>799</v>
      </c>
    </row>
    <row r="268" spans="1:6" x14ac:dyDescent="0.2">
      <c r="A268" s="144" t="s">
        <v>369</v>
      </c>
      <c r="B268" s="144" t="s">
        <v>795</v>
      </c>
      <c r="C268" s="145" t="s">
        <v>807</v>
      </c>
      <c r="D268" s="146" t="s">
        <v>471</v>
      </c>
      <c r="E268" s="147">
        <v>526.57500000000005</v>
      </c>
      <c r="F268" s="148" t="s">
        <v>799</v>
      </c>
    </row>
    <row r="269" spans="1:6" x14ac:dyDescent="0.2">
      <c r="A269" s="144" t="s">
        <v>369</v>
      </c>
      <c r="B269" s="144" t="s">
        <v>795</v>
      </c>
      <c r="C269" s="145" t="s">
        <v>808</v>
      </c>
      <c r="D269" s="146" t="s">
        <v>498</v>
      </c>
      <c r="E269" s="147">
        <v>175.82</v>
      </c>
      <c r="F269" s="148" t="s">
        <v>799</v>
      </c>
    </row>
    <row r="270" spans="1:6" x14ac:dyDescent="0.2">
      <c r="A270" s="144" t="s">
        <v>369</v>
      </c>
      <c r="B270" s="144" t="s">
        <v>795</v>
      </c>
      <c r="C270" s="145" t="s">
        <v>809</v>
      </c>
      <c r="D270" s="146" t="s">
        <v>498</v>
      </c>
      <c r="E270" s="147">
        <v>531</v>
      </c>
      <c r="F270" s="148" t="s">
        <v>799</v>
      </c>
    </row>
    <row r="271" spans="1:6" x14ac:dyDescent="0.2">
      <c r="A271" s="144" t="s">
        <v>369</v>
      </c>
      <c r="B271" s="144" t="s">
        <v>795</v>
      </c>
      <c r="C271" s="145" t="s">
        <v>810</v>
      </c>
      <c r="D271" s="146" t="s">
        <v>498</v>
      </c>
      <c r="E271" s="147">
        <v>233.64</v>
      </c>
      <c r="F271" s="148" t="s">
        <v>799</v>
      </c>
    </row>
    <row r="272" spans="1:6" x14ac:dyDescent="0.2">
      <c r="A272" s="144" t="s">
        <v>369</v>
      </c>
      <c r="B272" s="144" t="s">
        <v>795</v>
      </c>
      <c r="C272" s="145" t="s">
        <v>811</v>
      </c>
      <c r="D272" s="146" t="s">
        <v>498</v>
      </c>
      <c r="E272" s="147">
        <v>260.00110000000001</v>
      </c>
      <c r="F272" s="148" t="s">
        <v>799</v>
      </c>
    </row>
    <row r="273" spans="1:6" ht="36" x14ac:dyDescent="0.2">
      <c r="A273" s="144" t="s">
        <v>369</v>
      </c>
      <c r="B273" s="144" t="s">
        <v>795</v>
      </c>
      <c r="C273" s="145" t="s">
        <v>812</v>
      </c>
      <c r="D273" s="146" t="s">
        <v>471</v>
      </c>
      <c r="E273" s="147">
        <v>283.2</v>
      </c>
      <c r="F273" s="148" t="s">
        <v>784</v>
      </c>
    </row>
    <row r="274" spans="1:6" x14ac:dyDescent="0.2">
      <c r="A274" s="144" t="s">
        <v>369</v>
      </c>
      <c r="B274" s="144" t="s">
        <v>795</v>
      </c>
      <c r="C274" s="145" t="s">
        <v>813</v>
      </c>
      <c r="D274" s="146" t="s">
        <v>471</v>
      </c>
      <c r="E274" s="147">
        <v>132.75</v>
      </c>
      <c r="F274" s="148" t="s">
        <v>799</v>
      </c>
    </row>
    <row r="275" spans="1:6" x14ac:dyDescent="0.2">
      <c r="A275" s="144" t="s">
        <v>369</v>
      </c>
      <c r="B275" s="144" t="s">
        <v>795</v>
      </c>
      <c r="C275" s="145" t="s">
        <v>814</v>
      </c>
      <c r="D275" s="146" t="s">
        <v>471</v>
      </c>
      <c r="E275" s="147">
        <v>368.75</v>
      </c>
      <c r="F275" s="148" t="s">
        <v>799</v>
      </c>
    </row>
    <row r="276" spans="1:6" x14ac:dyDescent="0.2">
      <c r="A276" s="144" t="s">
        <v>369</v>
      </c>
      <c r="B276" s="144" t="s">
        <v>795</v>
      </c>
      <c r="C276" s="145" t="s">
        <v>815</v>
      </c>
      <c r="D276" s="146" t="s">
        <v>471</v>
      </c>
      <c r="E276" s="147">
        <v>5546</v>
      </c>
      <c r="F276" s="148" t="s">
        <v>784</v>
      </c>
    </row>
    <row r="277" spans="1:6" ht="24" x14ac:dyDescent="0.2">
      <c r="A277" s="144" t="s">
        <v>369</v>
      </c>
      <c r="B277" s="144" t="s">
        <v>795</v>
      </c>
      <c r="C277" s="145" t="s">
        <v>816</v>
      </c>
      <c r="D277" s="146" t="s">
        <v>471</v>
      </c>
      <c r="E277" s="147">
        <v>1215.4000000000001</v>
      </c>
      <c r="F277" s="148" t="s">
        <v>784</v>
      </c>
    </row>
    <row r="278" spans="1:6" x14ac:dyDescent="0.2">
      <c r="A278" s="144" t="s">
        <v>369</v>
      </c>
      <c r="B278" s="144" t="s">
        <v>795</v>
      </c>
      <c r="C278" s="145" t="s">
        <v>817</v>
      </c>
      <c r="D278" s="146" t="s">
        <v>818</v>
      </c>
      <c r="E278" s="147">
        <v>139.24</v>
      </c>
      <c r="F278" s="148" t="s">
        <v>819</v>
      </c>
    </row>
    <row r="279" spans="1:6" x14ac:dyDescent="0.2">
      <c r="A279" s="144" t="s">
        <v>369</v>
      </c>
      <c r="B279" s="144" t="s">
        <v>795</v>
      </c>
      <c r="C279" s="145" t="s">
        <v>820</v>
      </c>
      <c r="D279" s="146" t="s">
        <v>818</v>
      </c>
      <c r="E279" s="147">
        <v>194.7</v>
      </c>
      <c r="F279" s="148" t="s">
        <v>819</v>
      </c>
    </row>
    <row r="280" spans="1:6" ht="24" x14ac:dyDescent="0.2">
      <c r="A280" s="144" t="s">
        <v>369</v>
      </c>
      <c r="B280" s="144" t="s">
        <v>795</v>
      </c>
      <c r="C280" s="145" t="s">
        <v>821</v>
      </c>
      <c r="D280" s="146" t="s">
        <v>471</v>
      </c>
      <c r="E280" s="147">
        <v>12.803000000000001</v>
      </c>
      <c r="F280" s="148" t="s">
        <v>799</v>
      </c>
    </row>
    <row r="281" spans="1:6" x14ac:dyDescent="0.2">
      <c r="A281" s="144" t="s">
        <v>369</v>
      </c>
      <c r="B281" s="144" t="s">
        <v>795</v>
      </c>
      <c r="C281" s="145" t="s">
        <v>822</v>
      </c>
      <c r="D281" s="146" t="s">
        <v>471</v>
      </c>
      <c r="E281" s="147">
        <v>663.75</v>
      </c>
      <c r="F281" s="148" t="s">
        <v>799</v>
      </c>
    </row>
    <row r="282" spans="1:6" x14ac:dyDescent="0.2">
      <c r="A282" s="144" t="s">
        <v>369</v>
      </c>
      <c r="B282" s="144" t="s">
        <v>795</v>
      </c>
      <c r="C282" s="145" t="s">
        <v>823</v>
      </c>
      <c r="D282" s="146" t="s">
        <v>471</v>
      </c>
      <c r="E282" s="147">
        <v>6149.9943000000003</v>
      </c>
      <c r="F282" s="148" t="s">
        <v>784</v>
      </c>
    </row>
    <row r="283" spans="1:6" x14ac:dyDescent="0.2">
      <c r="A283" s="34" t="s">
        <v>203</v>
      </c>
      <c r="B283" s="34" t="s">
        <v>824</v>
      </c>
      <c r="C283" s="35" t="s">
        <v>825</v>
      </c>
      <c r="D283" s="36" t="s">
        <v>471</v>
      </c>
      <c r="E283" s="37">
        <v>6490</v>
      </c>
      <c r="F283" s="74" t="s">
        <v>826</v>
      </c>
    </row>
    <row r="284" spans="1:6" x14ac:dyDescent="0.2">
      <c r="A284" s="34" t="s">
        <v>203</v>
      </c>
      <c r="B284" s="34" t="s">
        <v>824</v>
      </c>
      <c r="C284" s="35" t="s">
        <v>827</v>
      </c>
      <c r="D284" s="36" t="s">
        <v>471</v>
      </c>
      <c r="E284" s="37">
        <v>6490</v>
      </c>
      <c r="F284" s="74" t="s">
        <v>826</v>
      </c>
    </row>
    <row r="285" spans="1:6" x14ac:dyDescent="0.2">
      <c r="A285" s="34" t="s">
        <v>203</v>
      </c>
      <c r="B285" s="34" t="s">
        <v>824</v>
      </c>
      <c r="C285" s="35" t="s">
        <v>828</v>
      </c>
      <c r="D285" s="36" t="s">
        <v>471</v>
      </c>
      <c r="E285" s="37">
        <v>6490</v>
      </c>
      <c r="F285" s="74" t="s">
        <v>826</v>
      </c>
    </row>
    <row r="286" spans="1:6" ht="14.1" customHeight="1" x14ac:dyDescent="0.2">
      <c r="A286" s="34" t="s">
        <v>203</v>
      </c>
      <c r="B286" s="34" t="s">
        <v>824</v>
      </c>
      <c r="C286" s="35" t="s">
        <v>829</v>
      </c>
      <c r="D286" s="36" t="s">
        <v>471</v>
      </c>
      <c r="E286" s="37">
        <v>6490</v>
      </c>
      <c r="F286" s="74" t="s">
        <v>826</v>
      </c>
    </row>
    <row r="287" spans="1:6" ht="15" customHeight="1" x14ac:dyDescent="0.2">
      <c r="A287" s="34" t="s">
        <v>203</v>
      </c>
      <c r="B287" s="34" t="s">
        <v>824</v>
      </c>
      <c r="C287" s="35" t="s">
        <v>830</v>
      </c>
      <c r="D287" s="36" t="s">
        <v>471</v>
      </c>
      <c r="E287" s="37">
        <v>6490</v>
      </c>
      <c r="F287" s="74" t="s">
        <v>826</v>
      </c>
    </row>
    <row r="288" spans="1:6" ht="21.75" customHeight="1" x14ac:dyDescent="0.2">
      <c r="A288" s="149" t="s">
        <v>238</v>
      </c>
      <c r="B288" s="149" t="s">
        <v>831</v>
      </c>
      <c r="C288" s="150" t="s">
        <v>832</v>
      </c>
      <c r="D288" s="151" t="s">
        <v>471</v>
      </c>
      <c r="E288" s="152">
        <v>2205.7732999999998</v>
      </c>
      <c r="F288" s="153" t="s">
        <v>833</v>
      </c>
    </row>
    <row r="289" spans="1:6" ht="15.95" customHeight="1" x14ac:dyDescent="0.2">
      <c r="A289" s="149" t="s">
        <v>238</v>
      </c>
      <c r="B289" s="149" t="s">
        <v>831</v>
      </c>
      <c r="C289" s="150" t="s">
        <v>834</v>
      </c>
      <c r="D289" s="151" t="s">
        <v>471</v>
      </c>
      <c r="E289" s="152">
        <v>501.5</v>
      </c>
      <c r="F289" s="153" t="s">
        <v>833</v>
      </c>
    </row>
    <row r="290" spans="1:6" x14ac:dyDescent="0.2">
      <c r="A290" s="149" t="s">
        <v>238</v>
      </c>
      <c r="B290" s="149" t="s">
        <v>831</v>
      </c>
      <c r="C290" s="150" t="s">
        <v>835</v>
      </c>
      <c r="D290" s="151" t="s">
        <v>471</v>
      </c>
      <c r="E290" s="152">
        <v>442.5</v>
      </c>
      <c r="F290" s="153" t="s">
        <v>833</v>
      </c>
    </row>
    <row r="291" spans="1:6" ht="14.1" customHeight="1" x14ac:dyDescent="0.2">
      <c r="A291" s="149" t="s">
        <v>238</v>
      </c>
      <c r="B291" s="149" t="s">
        <v>831</v>
      </c>
      <c r="C291" s="150" t="s">
        <v>836</v>
      </c>
      <c r="D291" s="151" t="s">
        <v>471</v>
      </c>
      <c r="E291" s="152">
        <v>531</v>
      </c>
      <c r="F291" s="153" t="s">
        <v>833</v>
      </c>
    </row>
    <row r="292" spans="1:6" x14ac:dyDescent="0.2">
      <c r="A292" s="149" t="s">
        <v>238</v>
      </c>
      <c r="B292" s="149" t="s">
        <v>831</v>
      </c>
      <c r="C292" s="150" t="s">
        <v>837</v>
      </c>
      <c r="D292" s="151" t="s">
        <v>471</v>
      </c>
      <c r="E292" s="152">
        <v>796.5</v>
      </c>
      <c r="F292" s="153" t="s">
        <v>833</v>
      </c>
    </row>
    <row r="293" spans="1:6" ht="17.25" customHeight="1" x14ac:dyDescent="0.2">
      <c r="A293" s="149" t="s">
        <v>238</v>
      </c>
      <c r="B293" s="149" t="s">
        <v>831</v>
      </c>
      <c r="C293" s="150" t="s">
        <v>838</v>
      </c>
      <c r="D293" s="151" t="s">
        <v>471</v>
      </c>
      <c r="E293" s="152">
        <v>5640.4</v>
      </c>
      <c r="F293" s="153" t="s">
        <v>833</v>
      </c>
    </row>
    <row r="294" spans="1:6" ht="30.75" customHeight="1" x14ac:dyDescent="0.2">
      <c r="A294" s="149" t="s">
        <v>238</v>
      </c>
      <c r="B294" s="149" t="s">
        <v>831</v>
      </c>
      <c r="C294" s="150" t="s">
        <v>839</v>
      </c>
      <c r="D294" s="151" t="s">
        <v>471</v>
      </c>
      <c r="E294" s="152">
        <v>5640.4</v>
      </c>
      <c r="F294" s="153" t="s">
        <v>833</v>
      </c>
    </row>
    <row r="295" spans="1:6" ht="24" x14ac:dyDescent="0.2">
      <c r="A295" s="149" t="s">
        <v>238</v>
      </c>
      <c r="B295" s="149" t="s">
        <v>831</v>
      </c>
      <c r="C295" s="150" t="s">
        <v>840</v>
      </c>
      <c r="D295" s="151" t="s">
        <v>471</v>
      </c>
      <c r="E295" s="152">
        <v>5640.4</v>
      </c>
      <c r="F295" s="153" t="s">
        <v>833</v>
      </c>
    </row>
    <row r="296" spans="1:6" ht="29.25" customHeight="1" x14ac:dyDescent="0.2">
      <c r="A296" s="149" t="s">
        <v>238</v>
      </c>
      <c r="B296" s="149" t="s">
        <v>831</v>
      </c>
      <c r="C296" s="150" t="s">
        <v>841</v>
      </c>
      <c r="D296" s="151" t="s">
        <v>471</v>
      </c>
      <c r="E296" s="152">
        <v>4366</v>
      </c>
      <c r="F296" s="153" t="s">
        <v>833</v>
      </c>
    </row>
    <row r="297" spans="1:6" ht="28.5" customHeight="1" x14ac:dyDescent="0.2">
      <c r="A297" s="149" t="s">
        <v>238</v>
      </c>
      <c r="B297" s="149" t="s">
        <v>831</v>
      </c>
      <c r="C297" s="150" t="s">
        <v>842</v>
      </c>
      <c r="D297" s="151" t="s">
        <v>471</v>
      </c>
      <c r="E297" s="152">
        <v>15611.4</v>
      </c>
      <c r="F297" s="153" t="s">
        <v>833</v>
      </c>
    </row>
    <row r="298" spans="1:6" ht="28.5" customHeight="1" x14ac:dyDescent="0.2">
      <c r="A298" s="149" t="s">
        <v>238</v>
      </c>
      <c r="B298" s="149" t="s">
        <v>831</v>
      </c>
      <c r="C298" s="150" t="s">
        <v>843</v>
      </c>
      <c r="D298" s="151" t="s">
        <v>471</v>
      </c>
      <c r="E298" s="152">
        <v>179.15</v>
      </c>
      <c r="F298" s="153" t="s">
        <v>833</v>
      </c>
    </row>
    <row r="299" spans="1:6" ht="22.5" customHeight="1" x14ac:dyDescent="0.2">
      <c r="A299" s="149" t="s">
        <v>238</v>
      </c>
      <c r="B299" s="149" t="s">
        <v>831</v>
      </c>
      <c r="C299" s="150" t="s">
        <v>844</v>
      </c>
      <c r="D299" s="151" t="s">
        <v>471</v>
      </c>
      <c r="E299" s="152">
        <v>194.7</v>
      </c>
      <c r="F299" s="153" t="s">
        <v>833</v>
      </c>
    </row>
    <row r="300" spans="1:6" x14ac:dyDescent="0.2">
      <c r="A300" s="149" t="s">
        <v>238</v>
      </c>
      <c r="B300" s="149" t="s">
        <v>831</v>
      </c>
      <c r="C300" s="150" t="s">
        <v>845</v>
      </c>
      <c r="D300" s="151" t="s">
        <v>471</v>
      </c>
      <c r="E300" s="152">
        <v>672.6</v>
      </c>
      <c r="F300" s="153" t="s">
        <v>833</v>
      </c>
    </row>
    <row r="301" spans="1:6" x14ac:dyDescent="0.2">
      <c r="A301" s="149" t="s">
        <v>238</v>
      </c>
      <c r="B301" s="149" t="s">
        <v>831</v>
      </c>
      <c r="C301" s="150" t="s">
        <v>846</v>
      </c>
      <c r="D301" s="151" t="s">
        <v>471</v>
      </c>
      <c r="E301" s="152">
        <v>20650</v>
      </c>
      <c r="F301" s="153" t="s">
        <v>833</v>
      </c>
    </row>
    <row r="302" spans="1:6" x14ac:dyDescent="0.2">
      <c r="A302" s="149" t="s">
        <v>238</v>
      </c>
      <c r="B302" s="149" t="s">
        <v>831</v>
      </c>
      <c r="C302" s="150" t="s">
        <v>847</v>
      </c>
      <c r="D302" s="151" t="s">
        <v>471</v>
      </c>
      <c r="E302" s="152">
        <v>4661</v>
      </c>
      <c r="F302" s="153" t="s">
        <v>833</v>
      </c>
    </row>
    <row r="303" spans="1:6" x14ac:dyDescent="0.2">
      <c r="A303" s="149" t="s">
        <v>238</v>
      </c>
      <c r="B303" s="149" t="s">
        <v>831</v>
      </c>
      <c r="C303" s="150" t="s">
        <v>848</v>
      </c>
      <c r="D303" s="151" t="s">
        <v>471</v>
      </c>
      <c r="E303" s="152">
        <v>525.1</v>
      </c>
      <c r="F303" s="153" t="s">
        <v>833</v>
      </c>
    </row>
    <row r="304" spans="1:6" x14ac:dyDescent="0.2">
      <c r="A304" s="149" t="s">
        <v>238</v>
      </c>
      <c r="B304" s="149" t="s">
        <v>831</v>
      </c>
      <c r="C304" s="150" t="s">
        <v>849</v>
      </c>
      <c r="D304" s="151" t="s">
        <v>471</v>
      </c>
      <c r="E304" s="152">
        <v>6384.19</v>
      </c>
      <c r="F304" s="153" t="s">
        <v>833</v>
      </c>
    </row>
    <row r="305" spans="1:6" ht="21" customHeight="1" x14ac:dyDescent="0.2">
      <c r="A305" s="149" t="s">
        <v>238</v>
      </c>
      <c r="B305" s="149" t="s">
        <v>831</v>
      </c>
      <c r="C305" s="150" t="s">
        <v>850</v>
      </c>
      <c r="D305" s="151" t="s">
        <v>471</v>
      </c>
      <c r="E305" s="152">
        <v>899.04330000000004</v>
      </c>
      <c r="F305" s="153" t="s">
        <v>833</v>
      </c>
    </row>
    <row r="306" spans="1:6" ht="29.25" customHeight="1" x14ac:dyDescent="0.2">
      <c r="A306" s="149" t="s">
        <v>238</v>
      </c>
      <c r="B306" s="149" t="s">
        <v>831</v>
      </c>
      <c r="C306" s="150" t="s">
        <v>851</v>
      </c>
      <c r="D306" s="151" t="s">
        <v>471</v>
      </c>
      <c r="E306" s="152">
        <v>348.1</v>
      </c>
      <c r="F306" s="153" t="s">
        <v>833</v>
      </c>
    </row>
    <row r="307" spans="1:6" ht="28.5" customHeight="1" x14ac:dyDescent="0.2">
      <c r="A307" s="149" t="s">
        <v>238</v>
      </c>
      <c r="B307" s="149" t="s">
        <v>831</v>
      </c>
      <c r="C307" s="150" t="s">
        <v>852</v>
      </c>
      <c r="D307" s="151" t="s">
        <v>471</v>
      </c>
      <c r="E307" s="152">
        <v>147.5</v>
      </c>
      <c r="F307" s="153" t="s">
        <v>833</v>
      </c>
    </row>
    <row r="308" spans="1:6" ht="32.25" customHeight="1" x14ac:dyDescent="0.2">
      <c r="A308" s="149" t="s">
        <v>238</v>
      </c>
      <c r="B308" s="149" t="s">
        <v>831</v>
      </c>
      <c r="C308" s="150" t="s">
        <v>853</v>
      </c>
      <c r="D308" s="151" t="s">
        <v>471</v>
      </c>
      <c r="E308" s="152">
        <v>11210</v>
      </c>
      <c r="F308" s="153" t="s">
        <v>833</v>
      </c>
    </row>
    <row r="309" spans="1:6" ht="24" x14ac:dyDescent="0.2">
      <c r="A309" s="149" t="s">
        <v>238</v>
      </c>
      <c r="B309" s="149" t="s">
        <v>831</v>
      </c>
      <c r="C309" s="150" t="s">
        <v>854</v>
      </c>
      <c r="D309" s="151" t="s">
        <v>471</v>
      </c>
      <c r="E309" s="152">
        <v>1333.4</v>
      </c>
      <c r="F309" s="153" t="s">
        <v>833</v>
      </c>
    </row>
    <row r="310" spans="1:6" x14ac:dyDescent="0.2">
      <c r="A310" s="154" t="s">
        <v>187</v>
      </c>
      <c r="B310" s="154" t="s">
        <v>855</v>
      </c>
      <c r="C310" s="155" t="s">
        <v>856</v>
      </c>
      <c r="D310" s="156" t="s">
        <v>471</v>
      </c>
      <c r="E310" s="157">
        <v>939.75</v>
      </c>
      <c r="F310" s="158" t="s">
        <v>857</v>
      </c>
    </row>
    <row r="311" spans="1:6" ht="22.5" customHeight="1" x14ac:dyDescent="0.2">
      <c r="A311" s="154" t="s">
        <v>187</v>
      </c>
      <c r="B311" s="154" t="s">
        <v>855</v>
      </c>
      <c r="C311" s="155" t="s">
        <v>858</v>
      </c>
      <c r="D311" s="156" t="s">
        <v>471</v>
      </c>
      <c r="E311" s="157">
        <v>590</v>
      </c>
      <c r="F311" s="158" t="s">
        <v>857</v>
      </c>
    </row>
    <row r="312" spans="1:6" x14ac:dyDescent="0.2">
      <c r="A312" s="154" t="s">
        <v>187</v>
      </c>
      <c r="B312" s="154" t="s">
        <v>855</v>
      </c>
      <c r="C312" s="155" t="s">
        <v>859</v>
      </c>
      <c r="D312" s="156" t="s">
        <v>471</v>
      </c>
      <c r="E312" s="157">
        <v>761.25</v>
      </c>
      <c r="F312" s="158" t="s">
        <v>857</v>
      </c>
    </row>
    <row r="313" spans="1:6" x14ac:dyDescent="0.2">
      <c r="A313" s="154" t="s">
        <v>187</v>
      </c>
      <c r="B313" s="154" t="s">
        <v>855</v>
      </c>
      <c r="C313" s="159" t="s">
        <v>859</v>
      </c>
      <c r="D313" s="160" t="s">
        <v>471</v>
      </c>
      <c r="E313" s="161">
        <v>761.25</v>
      </c>
      <c r="F313" s="162" t="s">
        <v>860</v>
      </c>
    </row>
    <row r="314" spans="1:6" ht="26.25" customHeight="1" x14ac:dyDescent="0.2">
      <c r="A314" s="154" t="s">
        <v>187</v>
      </c>
      <c r="B314" s="154" t="s">
        <v>855</v>
      </c>
      <c r="C314" s="159" t="s">
        <v>861</v>
      </c>
      <c r="D314" s="160" t="s">
        <v>471</v>
      </c>
      <c r="E314" s="161">
        <v>309.75</v>
      </c>
      <c r="F314" s="162" t="s">
        <v>860</v>
      </c>
    </row>
    <row r="315" spans="1:6" ht="18" customHeight="1" x14ac:dyDescent="0.2">
      <c r="A315" s="154" t="s">
        <v>187</v>
      </c>
      <c r="B315" s="154" t="s">
        <v>855</v>
      </c>
      <c r="C315" s="155" t="s">
        <v>862</v>
      </c>
      <c r="D315" s="156" t="s">
        <v>471</v>
      </c>
      <c r="E315" s="157">
        <v>270.48</v>
      </c>
      <c r="F315" s="162" t="s">
        <v>860</v>
      </c>
    </row>
    <row r="316" spans="1:6" x14ac:dyDescent="0.2">
      <c r="A316" s="154" t="s">
        <v>187</v>
      </c>
      <c r="B316" s="154" t="s">
        <v>855</v>
      </c>
      <c r="C316" s="155" t="s">
        <v>863</v>
      </c>
      <c r="D316" s="156" t="s">
        <v>471</v>
      </c>
      <c r="E316" s="157">
        <v>229.21530000000001</v>
      </c>
      <c r="F316" s="158" t="s">
        <v>857</v>
      </c>
    </row>
    <row r="317" spans="1:6" x14ac:dyDescent="0.2">
      <c r="A317" s="154" t="s">
        <v>187</v>
      </c>
      <c r="B317" s="154" t="s">
        <v>855</v>
      </c>
      <c r="C317" s="155" t="s">
        <v>864</v>
      </c>
      <c r="D317" s="156" t="s">
        <v>471</v>
      </c>
      <c r="E317" s="157">
        <v>194.25</v>
      </c>
      <c r="F317" s="162" t="s">
        <v>860</v>
      </c>
    </row>
    <row r="318" spans="1:6" x14ac:dyDescent="0.2">
      <c r="A318" s="154" t="s">
        <v>187</v>
      </c>
      <c r="B318" s="154" t="s">
        <v>855</v>
      </c>
      <c r="C318" s="155" t="s">
        <v>865</v>
      </c>
      <c r="D318" s="156" t="s">
        <v>471</v>
      </c>
      <c r="E318" s="157">
        <v>414.75</v>
      </c>
      <c r="F318" s="158" t="s">
        <v>857</v>
      </c>
    </row>
    <row r="319" spans="1:6" x14ac:dyDescent="0.2">
      <c r="A319" s="154" t="s">
        <v>187</v>
      </c>
      <c r="B319" s="154" t="s">
        <v>855</v>
      </c>
      <c r="C319" s="155" t="s">
        <v>866</v>
      </c>
      <c r="D319" s="156" t="s">
        <v>471</v>
      </c>
      <c r="E319" s="157">
        <v>414.75</v>
      </c>
      <c r="F319" s="162" t="s">
        <v>860</v>
      </c>
    </row>
    <row r="320" spans="1:6" x14ac:dyDescent="0.2">
      <c r="A320" s="154" t="s">
        <v>187</v>
      </c>
      <c r="B320" s="154" t="s">
        <v>855</v>
      </c>
      <c r="C320" s="159" t="s">
        <v>867</v>
      </c>
      <c r="D320" s="160" t="s">
        <v>471</v>
      </c>
      <c r="E320" s="161">
        <v>3669.75</v>
      </c>
      <c r="F320" s="162" t="s">
        <v>860</v>
      </c>
    </row>
    <row r="321" spans="1:6" x14ac:dyDescent="0.2">
      <c r="A321" s="154" t="s">
        <v>187</v>
      </c>
      <c r="B321" s="154" t="s">
        <v>855</v>
      </c>
      <c r="C321" s="155" t="s">
        <v>868</v>
      </c>
      <c r="D321" s="156" t="s">
        <v>869</v>
      </c>
      <c r="E321" s="157">
        <v>866.25</v>
      </c>
      <c r="F321" s="162" t="s">
        <v>860</v>
      </c>
    </row>
    <row r="322" spans="1:6" ht="24" x14ac:dyDescent="0.2">
      <c r="A322" s="154" t="s">
        <v>187</v>
      </c>
      <c r="B322" s="154" t="s">
        <v>855</v>
      </c>
      <c r="C322" s="155" t="s">
        <v>870</v>
      </c>
      <c r="D322" s="156" t="s">
        <v>471</v>
      </c>
      <c r="E322" s="157">
        <v>8096</v>
      </c>
      <c r="F322" s="162" t="s">
        <v>860</v>
      </c>
    </row>
    <row r="323" spans="1:6" ht="24" x14ac:dyDescent="0.2">
      <c r="A323" s="154" t="s">
        <v>187</v>
      </c>
      <c r="B323" s="154" t="s">
        <v>855</v>
      </c>
      <c r="C323" s="155" t="s">
        <v>871</v>
      </c>
      <c r="D323" s="156" t="s">
        <v>471</v>
      </c>
      <c r="E323" s="157">
        <v>8000</v>
      </c>
      <c r="F323" s="162" t="s">
        <v>860</v>
      </c>
    </row>
    <row r="324" spans="1:6" x14ac:dyDescent="0.2">
      <c r="A324" s="154" t="s">
        <v>187</v>
      </c>
      <c r="B324" s="154" t="s">
        <v>855</v>
      </c>
      <c r="C324" s="159" t="s">
        <v>872</v>
      </c>
      <c r="D324" s="160" t="s">
        <v>471</v>
      </c>
      <c r="E324" s="161">
        <v>167.27</v>
      </c>
      <c r="F324" s="162" t="s">
        <v>860</v>
      </c>
    </row>
    <row r="325" spans="1:6" ht="30.75" customHeight="1" x14ac:dyDescent="0.2">
      <c r="A325" s="154" t="s">
        <v>187</v>
      </c>
      <c r="B325" s="154" t="s">
        <v>855</v>
      </c>
      <c r="C325" s="155" t="s">
        <v>873</v>
      </c>
      <c r="D325" s="156" t="s">
        <v>471</v>
      </c>
      <c r="E325" s="157">
        <v>402.67669999999998</v>
      </c>
      <c r="F325" s="158" t="s">
        <v>857</v>
      </c>
    </row>
    <row r="326" spans="1:6" x14ac:dyDescent="0.2">
      <c r="A326" s="154" t="s">
        <v>187</v>
      </c>
      <c r="B326" s="154" t="s">
        <v>855</v>
      </c>
      <c r="C326" s="155" t="s">
        <v>874</v>
      </c>
      <c r="D326" s="156" t="s">
        <v>471</v>
      </c>
      <c r="E326" s="157">
        <v>600.9153</v>
      </c>
      <c r="F326" s="158" t="s">
        <v>857</v>
      </c>
    </row>
    <row r="327" spans="1:6" x14ac:dyDescent="0.2">
      <c r="A327" s="154" t="s">
        <v>187</v>
      </c>
      <c r="B327" s="154" t="s">
        <v>855</v>
      </c>
      <c r="C327" s="155" t="s">
        <v>875</v>
      </c>
      <c r="D327" s="156" t="s">
        <v>869</v>
      </c>
      <c r="E327" s="157">
        <v>489.40600000000001</v>
      </c>
      <c r="F327" s="162" t="s">
        <v>860</v>
      </c>
    </row>
    <row r="328" spans="1:6" ht="24.75" customHeight="1" x14ac:dyDescent="0.2">
      <c r="A328" s="154" t="s">
        <v>187</v>
      </c>
      <c r="B328" s="154" t="s">
        <v>855</v>
      </c>
      <c r="C328" s="155" t="s">
        <v>876</v>
      </c>
      <c r="D328" s="156" t="s">
        <v>471</v>
      </c>
      <c r="E328" s="157">
        <v>455.48</v>
      </c>
      <c r="F328" s="158" t="s">
        <v>857</v>
      </c>
    </row>
    <row r="329" spans="1:6" ht="24" x14ac:dyDescent="0.2">
      <c r="A329" s="34" t="s">
        <v>206</v>
      </c>
      <c r="B329" s="34" t="s">
        <v>877</v>
      </c>
      <c r="C329" s="35" t="s">
        <v>878</v>
      </c>
      <c r="D329" s="36" t="s">
        <v>471</v>
      </c>
      <c r="E329" s="37">
        <v>6490</v>
      </c>
      <c r="F329" s="74" t="s">
        <v>879</v>
      </c>
    </row>
    <row r="330" spans="1:6" ht="24" x14ac:dyDescent="0.2">
      <c r="A330" s="34" t="s">
        <v>880</v>
      </c>
      <c r="B330" s="34" t="s">
        <v>881</v>
      </c>
      <c r="C330" s="35" t="s">
        <v>882</v>
      </c>
      <c r="D330" s="36" t="s">
        <v>639</v>
      </c>
      <c r="E330" s="37">
        <v>460.2</v>
      </c>
      <c r="F330" s="74" t="s">
        <v>883</v>
      </c>
    </row>
    <row r="331" spans="1:6" ht="36" x14ac:dyDescent="0.2">
      <c r="A331" s="34" t="s">
        <v>114</v>
      </c>
      <c r="B331" s="34" t="s">
        <v>884</v>
      </c>
      <c r="C331" s="35" t="s">
        <v>885</v>
      </c>
      <c r="D331" s="36" t="s">
        <v>886</v>
      </c>
      <c r="E331" s="37">
        <v>44877.760000000002</v>
      </c>
      <c r="F331" s="74" t="s">
        <v>887</v>
      </c>
    </row>
    <row r="332" spans="1:6" x14ac:dyDescent="0.2">
      <c r="A332" s="38" t="s">
        <v>888</v>
      </c>
      <c r="B332" s="38" t="s">
        <v>889</v>
      </c>
      <c r="C332" s="35" t="s">
        <v>890</v>
      </c>
      <c r="D332" s="36" t="s">
        <v>891</v>
      </c>
      <c r="E332" s="37">
        <v>3000</v>
      </c>
      <c r="F332" s="74" t="s">
        <v>892</v>
      </c>
    </row>
    <row r="333" spans="1:6" ht="24" x14ac:dyDescent="0.2">
      <c r="A333" s="163" t="s">
        <v>893</v>
      </c>
      <c r="B333" s="163" t="s">
        <v>894</v>
      </c>
      <c r="C333" s="164" t="s">
        <v>895</v>
      </c>
      <c r="D333" s="165" t="s">
        <v>471</v>
      </c>
      <c r="E333" s="166">
        <v>23562.5</v>
      </c>
      <c r="F333" s="167" t="s">
        <v>896</v>
      </c>
    </row>
    <row r="334" spans="1:6" ht="24" x14ac:dyDescent="0.2">
      <c r="A334" s="163" t="s">
        <v>893</v>
      </c>
      <c r="B334" s="163" t="s">
        <v>894</v>
      </c>
      <c r="C334" s="164" t="s">
        <v>897</v>
      </c>
      <c r="D334" s="165" t="s">
        <v>471</v>
      </c>
      <c r="E334" s="166">
        <v>102660</v>
      </c>
      <c r="F334" s="167" t="s">
        <v>896</v>
      </c>
    </row>
    <row r="335" spans="1:6" ht="20.25" customHeight="1" x14ac:dyDescent="0.2">
      <c r="A335" s="168" t="s">
        <v>898</v>
      </c>
      <c r="B335" s="168" t="s">
        <v>899</v>
      </c>
      <c r="C335" s="169" t="s">
        <v>900</v>
      </c>
      <c r="D335" s="170" t="s">
        <v>471</v>
      </c>
      <c r="E335" s="171">
        <v>590</v>
      </c>
      <c r="F335" s="172" t="s">
        <v>901</v>
      </c>
    </row>
    <row r="336" spans="1:6" ht="15" customHeight="1" x14ac:dyDescent="0.2">
      <c r="A336" s="168" t="s">
        <v>898</v>
      </c>
      <c r="B336" s="168" t="s">
        <v>899</v>
      </c>
      <c r="C336" s="169" t="s">
        <v>902</v>
      </c>
      <c r="D336" s="170" t="s">
        <v>471</v>
      </c>
      <c r="E336" s="171">
        <v>2124</v>
      </c>
      <c r="F336" s="172" t="s">
        <v>901</v>
      </c>
    </row>
    <row r="337" spans="1:6" ht="14.1" customHeight="1" x14ac:dyDescent="0.2">
      <c r="A337" s="168" t="s">
        <v>898</v>
      </c>
      <c r="B337" s="168" t="s">
        <v>899</v>
      </c>
      <c r="C337" s="169" t="s">
        <v>903</v>
      </c>
      <c r="D337" s="170" t="s">
        <v>904</v>
      </c>
      <c r="E337" s="171">
        <v>2832</v>
      </c>
      <c r="F337" s="172" t="s">
        <v>901</v>
      </c>
    </row>
    <row r="338" spans="1:6" x14ac:dyDescent="0.2">
      <c r="A338" s="168" t="s">
        <v>898</v>
      </c>
      <c r="B338" s="168" t="s">
        <v>899</v>
      </c>
      <c r="C338" s="169" t="s">
        <v>905</v>
      </c>
      <c r="D338" s="170" t="s">
        <v>904</v>
      </c>
      <c r="E338" s="171">
        <v>2548.8000000000002</v>
      </c>
      <c r="F338" s="172" t="s">
        <v>901</v>
      </c>
    </row>
    <row r="339" spans="1:6" ht="15" customHeight="1" x14ac:dyDescent="0.2">
      <c r="A339" s="168" t="s">
        <v>898</v>
      </c>
      <c r="B339" s="168" t="s">
        <v>899</v>
      </c>
      <c r="C339" s="169" t="s">
        <v>906</v>
      </c>
      <c r="D339" s="170" t="s">
        <v>904</v>
      </c>
      <c r="E339" s="171">
        <v>2360</v>
      </c>
      <c r="F339" s="172" t="s">
        <v>901</v>
      </c>
    </row>
    <row r="340" spans="1:6" ht="24" x14ac:dyDescent="0.2">
      <c r="A340" s="168" t="s">
        <v>898</v>
      </c>
      <c r="B340" s="168" t="s">
        <v>899</v>
      </c>
      <c r="C340" s="169" t="s">
        <v>907</v>
      </c>
      <c r="D340" s="170" t="s">
        <v>904</v>
      </c>
      <c r="E340" s="171">
        <v>2360</v>
      </c>
      <c r="F340" s="172" t="s">
        <v>901</v>
      </c>
    </row>
    <row r="341" spans="1:6" x14ac:dyDescent="0.2">
      <c r="A341" s="168" t="s">
        <v>898</v>
      </c>
      <c r="B341" s="168" t="s">
        <v>899</v>
      </c>
      <c r="C341" s="169" t="s">
        <v>908</v>
      </c>
      <c r="D341" s="170" t="s">
        <v>904</v>
      </c>
      <c r="E341" s="171">
        <v>708</v>
      </c>
      <c r="F341" s="172" t="s">
        <v>901</v>
      </c>
    </row>
    <row r="342" spans="1:6" x14ac:dyDescent="0.2">
      <c r="A342" s="168" t="s">
        <v>898</v>
      </c>
      <c r="B342" s="168" t="s">
        <v>899</v>
      </c>
      <c r="C342" s="169" t="s">
        <v>909</v>
      </c>
      <c r="D342" s="170" t="s">
        <v>471</v>
      </c>
      <c r="E342" s="171">
        <v>7670</v>
      </c>
      <c r="F342" s="172" t="s">
        <v>901</v>
      </c>
    </row>
    <row r="343" spans="1:6" ht="24" x14ac:dyDescent="0.2">
      <c r="A343" s="168" t="s">
        <v>898</v>
      </c>
      <c r="B343" s="168" t="s">
        <v>899</v>
      </c>
      <c r="C343" s="169" t="s">
        <v>910</v>
      </c>
      <c r="D343" s="170" t="s">
        <v>904</v>
      </c>
      <c r="E343" s="171">
        <v>2548.8000000000002</v>
      </c>
      <c r="F343" s="172" t="s">
        <v>901</v>
      </c>
    </row>
    <row r="344" spans="1:6" ht="24" x14ac:dyDescent="0.2">
      <c r="A344" s="168" t="s">
        <v>898</v>
      </c>
      <c r="B344" s="168" t="s">
        <v>899</v>
      </c>
      <c r="C344" s="169" t="s">
        <v>911</v>
      </c>
      <c r="D344" s="170" t="s">
        <v>471</v>
      </c>
      <c r="E344" s="171">
        <v>2360</v>
      </c>
      <c r="F344" s="172" t="s">
        <v>901</v>
      </c>
    </row>
    <row r="345" spans="1:6" ht="24" x14ac:dyDescent="0.2">
      <c r="A345" s="168" t="s">
        <v>898</v>
      </c>
      <c r="B345" s="168" t="s">
        <v>899</v>
      </c>
      <c r="C345" s="169" t="s">
        <v>912</v>
      </c>
      <c r="D345" s="170" t="s">
        <v>471</v>
      </c>
      <c r="E345" s="171">
        <v>1770</v>
      </c>
      <c r="F345" s="172" t="s">
        <v>901</v>
      </c>
    </row>
    <row r="346" spans="1:6" x14ac:dyDescent="0.2">
      <c r="A346" s="168" t="s">
        <v>898</v>
      </c>
      <c r="B346" s="168" t="s">
        <v>899</v>
      </c>
      <c r="C346" s="169" t="s">
        <v>913</v>
      </c>
      <c r="D346" s="170" t="s">
        <v>471</v>
      </c>
      <c r="E346" s="171">
        <v>1121</v>
      </c>
      <c r="F346" s="172" t="s">
        <v>901</v>
      </c>
    </row>
    <row r="347" spans="1:6" x14ac:dyDescent="0.2">
      <c r="A347" s="173" t="s">
        <v>914</v>
      </c>
      <c r="B347" s="173" t="s">
        <v>915</v>
      </c>
      <c r="C347" s="174" t="s">
        <v>916</v>
      </c>
      <c r="D347" s="175" t="s">
        <v>471</v>
      </c>
      <c r="E347" s="176">
        <v>1770</v>
      </c>
      <c r="F347" s="177" t="s">
        <v>917</v>
      </c>
    </row>
    <row r="348" spans="1:6" ht="24" x14ac:dyDescent="0.2">
      <c r="A348" s="173" t="s">
        <v>914</v>
      </c>
      <c r="B348" s="173" t="s">
        <v>915</v>
      </c>
      <c r="C348" s="174" t="s">
        <v>918</v>
      </c>
      <c r="D348" s="175" t="s">
        <v>471</v>
      </c>
      <c r="E348" s="176">
        <v>1062</v>
      </c>
      <c r="F348" s="177" t="s">
        <v>917</v>
      </c>
    </row>
    <row r="349" spans="1:6" x14ac:dyDescent="0.2">
      <c r="A349" s="173" t="s">
        <v>914</v>
      </c>
      <c r="B349" s="173" t="s">
        <v>915</v>
      </c>
      <c r="C349" s="174" t="s">
        <v>919</v>
      </c>
      <c r="D349" s="175" t="s">
        <v>471</v>
      </c>
      <c r="E349" s="176">
        <v>420.55200000000002</v>
      </c>
      <c r="F349" s="177" t="s">
        <v>917</v>
      </c>
    </row>
    <row r="350" spans="1:6" ht="24" x14ac:dyDescent="0.2">
      <c r="A350" s="173" t="s">
        <v>914</v>
      </c>
      <c r="B350" s="173" t="s">
        <v>915</v>
      </c>
      <c r="C350" s="174" t="s">
        <v>920</v>
      </c>
      <c r="D350" s="175" t="s">
        <v>471</v>
      </c>
      <c r="E350" s="176">
        <v>420.73</v>
      </c>
      <c r="F350" s="177" t="s">
        <v>917</v>
      </c>
    </row>
    <row r="351" spans="1:6" ht="24" x14ac:dyDescent="0.2">
      <c r="A351" s="173" t="s">
        <v>914</v>
      </c>
      <c r="B351" s="173" t="s">
        <v>915</v>
      </c>
      <c r="C351" s="174" t="s">
        <v>921</v>
      </c>
      <c r="D351" s="175" t="s">
        <v>471</v>
      </c>
      <c r="E351" s="176">
        <v>1379.48</v>
      </c>
      <c r="F351" s="177" t="s">
        <v>917</v>
      </c>
    </row>
    <row r="352" spans="1:6" ht="24" x14ac:dyDescent="0.2">
      <c r="A352" s="173" t="s">
        <v>914</v>
      </c>
      <c r="B352" s="173" t="s">
        <v>915</v>
      </c>
      <c r="C352" s="174" t="s">
        <v>921</v>
      </c>
      <c r="D352" s="175" t="s">
        <v>471</v>
      </c>
      <c r="E352" s="176">
        <v>486.69200000000001</v>
      </c>
      <c r="F352" s="177" t="s">
        <v>917</v>
      </c>
    </row>
    <row r="353" spans="1:6" ht="24" x14ac:dyDescent="0.2">
      <c r="A353" s="173" t="s">
        <v>914</v>
      </c>
      <c r="B353" s="173" t="s">
        <v>915</v>
      </c>
      <c r="C353" s="174" t="s">
        <v>922</v>
      </c>
      <c r="D353" s="175" t="s">
        <v>471</v>
      </c>
      <c r="E353" s="176">
        <v>420.09199999999998</v>
      </c>
      <c r="F353" s="177" t="s">
        <v>917</v>
      </c>
    </row>
    <row r="354" spans="1:6" ht="24" x14ac:dyDescent="0.2">
      <c r="A354" s="173" t="s">
        <v>914</v>
      </c>
      <c r="B354" s="173" t="s">
        <v>915</v>
      </c>
      <c r="C354" s="174" t="s">
        <v>923</v>
      </c>
      <c r="D354" s="175" t="s">
        <v>471</v>
      </c>
      <c r="E354" s="176">
        <v>422.358</v>
      </c>
      <c r="F354" s="177" t="s">
        <v>917</v>
      </c>
    </row>
    <row r="355" spans="1:6" ht="15" customHeight="1" x14ac:dyDescent="0.2">
      <c r="A355" s="173" t="s">
        <v>914</v>
      </c>
      <c r="B355" s="173" t="s">
        <v>915</v>
      </c>
      <c r="C355" s="174" t="s">
        <v>924</v>
      </c>
      <c r="D355" s="175" t="s">
        <v>471</v>
      </c>
      <c r="E355" s="176">
        <v>422.44</v>
      </c>
      <c r="F355" s="177" t="s">
        <v>917</v>
      </c>
    </row>
    <row r="356" spans="1:6" ht="24" x14ac:dyDescent="0.2">
      <c r="A356" s="173" t="s">
        <v>914</v>
      </c>
      <c r="B356" s="173" t="s">
        <v>915</v>
      </c>
      <c r="C356" s="174" t="s">
        <v>925</v>
      </c>
      <c r="D356" s="175" t="s">
        <v>471</v>
      </c>
      <c r="E356" s="176">
        <v>422.62799999999999</v>
      </c>
      <c r="F356" s="177" t="s">
        <v>917</v>
      </c>
    </row>
    <row r="357" spans="1:6" ht="14.1" customHeight="1" x14ac:dyDescent="0.2">
      <c r="A357" s="173" t="s">
        <v>914</v>
      </c>
      <c r="B357" s="173" t="s">
        <v>915</v>
      </c>
      <c r="C357" s="174" t="s">
        <v>926</v>
      </c>
      <c r="D357" s="175" t="s">
        <v>471</v>
      </c>
      <c r="E357" s="176">
        <v>810.41200000000003</v>
      </c>
      <c r="F357" s="177" t="s">
        <v>917</v>
      </c>
    </row>
    <row r="358" spans="1:6" x14ac:dyDescent="0.2">
      <c r="A358" s="173" t="s">
        <v>914</v>
      </c>
      <c r="B358" s="173" t="s">
        <v>915</v>
      </c>
      <c r="C358" s="174" t="s">
        <v>927</v>
      </c>
      <c r="D358" s="175" t="s">
        <v>471</v>
      </c>
      <c r="E358" s="176">
        <v>1069.47</v>
      </c>
      <c r="F358" s="177" t="s">
        <v>917</v>
      </c>
    </row>
    <row r="359" spans="1:6" ht="18" customHeight="1" x14ac:dyDescent="0.2">
      <c r="A359" s="173" t="s">
        <v>914</v>
      </c>
      <c r="B359" s="173" t="s">
        <v>915</v>
      </c>
      <c r="C359" s="174" t="s">
        <v>928</v>
      </c>
      <c r="D359" s="175" t="s">
        <v>471</v>
      </c>
      <c r="E359" s="176">
        <v>3499.9967000000001</v>
      </c>
      <c r="F359" s="177" t="s">
        <v>917</v>
      </c>
    </row>
    <row r="360" spans="1:6" ht="18.95" customHeight="1" x14ac:dyDescent="0.2">
      <c r="A360" s="173" t="s">
        <v>914</v>
      </c>
      <c r="B360" s="173" t="s">
        <v>915</v>
      </c>
      <c r="C360" s="174" t="s">
        <v>929</v>
      </c>
      <c r="D360" s="175" t="s">
        <v>471</v>
      </c>
      <c r="E360" s="176">
        <v>200.6</v>
      </c>
      <c r="F360" s="177" t="s">
        <v>917</v>
      </c>
    </row>
    <row r="361" spans="1:6" ht="15.95" customHeight="1" x14ac:dyDescent="0.2">
      <c r="A361" s="173" t="s">
        <v>914</v>
      </c>
      <c r="B361" s="173" t="s">
        <v>915</v>
      </c>
      <c r="C361" s="174" t="s">
        <v>930</v>
      </c>
      <c r="D361" s="175" t="s">
        <v>471</v>
      </c>
      <c r="E361" s="176">
        <v>17.405000000000001</v>
      </c>
      <c r="F361" s="177" t="s">
        <v>917</v>
      </c>
    </row>
    <row r="362" spans="1:6" ht="21" customHeight="1" x14ac:dyDescent="0.2">
      <c r="A362" s="173" t="s">
        <v>914</v>
      </c>
      <c r="B362" s="173" t="s">
        <v>915</v>
      </c>
      <c r="C362" s="174" t="s">
        <v>931</v>
      </c>
      <c r="D362" s="175" t="s">
        <v>471</v>
      </c>
      <c r="E362" s="176">
        <v>101.48</v>
      </c>
      <c r="F362" s="177" t="s">
        <v>917</v>
      </c>
    </row>
    <row r="363" spans="1:6" x14ac:dyDescent="0.2">
      <c r="A363" s="173" t="s">
        <v>914</v>
      </c>
      <c r="B363" s="173" t="s">
        <v>915</v>
      </c>
      <c r="C363" s="174" t="s">
        <v>932</v>
      </c>
      <c r="D363" s="175" t="s">
        <v>471</v>
      </c>
      <c r="E363" s="176">
        <v>15.281000000000001</v>
      </c>
      <c r="F363" s="177" t="s">
        <v>917</v>
      </c>
    </row>
    <row r="364" spans="1:6" x14ac:dyDescent="0.2">
      <c r="A364" s="173" t="s">
        <v>914</v>
      </c>
      <c r="B364" s="173" t="s">
        <v>915</v>
      </c>
      <c r="C364" s="174" t="s">
        <v>933</v>
      </c>
      <c r="D364" s="175" t="s">
        <v>471</v>
      </c>
      <c r="E364" s="176">
        <v>34.81</v>
      </c>
      <c r="F364" s="177" t="s">
        <v>917</v>
      </c>
    </row>
    <row r="365" spans="1:6" x14ac:dyDescent="0.2">
      <c r="A365" s="173" t="s">
        <v>914</v>
      </c>
      <c r="B365" s="173" t="s">
        <v>915</v>
      </c>
      <c r="C365" s="174" t="s">
        <v>934</v>
      </c>
      <c r="D365" s="175" t="s">
        <v>471</v>
      </c>
      <c r="E365" s="176">
        <v>77.88</v>
      </c>
      <c r="F365" s="177" t="s">
        <v>917</v>
      </c>
    </row>
    <row r="366" spans="1:6" x14ac:dyDescent="0.2">
      <c r="A366" s="173" t="s">
        <v>914</v>
      </c>
      <c r="B366" s="173" t="s">
        <v>915</v>
      </c>
      <c r="C366" s="174" t="s">
        <v>935</v>
      </c>
      <c r="D366" s="175" t="s">
        <v>498</v>
      </c>
      <c r="E366" s="176">
        <v>403.79669999999999</v>
      </c>
      <c r="F366" s="177" t="s">
        <v>917</v>
      </c>
    </row>
    <row r="367" spans="1:6" x14ac:dyDescent="0.2">
      <c r="A367" s="173" t="s">
        <v>914</v>
      </c>
      <c r="B367" s="173" t="s">
        <v>915</v>
      </c>
      <c r="C367" s="174" t="s">
        <v>936</v>
      </c>
      <c r="D367" s="175" t="s">
        <v>498</v>
      </c>
      <c r="E367" s="176">
        <v>36</v>
      </c>
      <c r="F367" s="177" t="s">
        <v>917</v>
      </c>
    </row>
    <row r="368" spans="1:6" x14ac:dyDescent="0.2">
      <c r="A368" s="173" t="s">
        <v>914</v>
      </c>
      <c r="B368" s="173" t="s">
        <v>915</v>
      </c>
      <c r="C368" s="174" t="s">
        <v>937</v>
      </c>
      <c r="D368" s="175" t="s">
        <v>498</v>
      </c>
      <c r="E368" s="176">
        <v>154.875</v>
      </c>
      <c r="F368" s="177" t="s">
        <v>917</v>
      </c>
    </row>
    <row r="369" spans="1:6" x14ac:dyDescent="0.2">
      <c r="A369" s="173" t="s">
        <v>914</v>
      </c>
      <c r="B369" s="173" t="s">
        <v>915</v>
      </c>
      <c r="C369" s="173" t="s">
        <v>938</v>
      </c>
      <c r="D369" s="175" t="s">
        <v>471</v>
      </c>
      <c r="E369" s="178">
        <v>121.54</v>
      </c>
      <c r="F369" s="179" t="s">
        <v>917</v>
      </c>
    </row>
    <row r="370" spans="1:6" ht="18" customHeight="1" x14ac:dyDescent="0.2">
      <c r="A370" s="173" t="s">
        <v>914</v>
      </c>
      <c r="B370" s="173" t="s">
        <v>915</v>
      </c>
      <c r="C370" s="174" t="s">
        <v>939</v>
      </c>
      <c r="D370" s="175" t="s">
        <v>471</v>
      </c>
      <c r="E370" s="176">
        <v>510.04250000000002</v>
      </c>
      <c r="F370" s="177" t="s">
        <v>917</v>
      </c>
    </row>
    <row r="371" spans="1:6" ht="24" x14ac:dyDescent="0.2">
      <c r="A371" s="173" t="s">
        <v>914</v>
      </c>
      <c r="B371" s="173" t="s">
        <v>915</v>
      </c>
      <c r="C371" s="174" t="s">
        <v>940</v>
      </c>
      <c r="D371" s="175" t="s">
        <v>471</v>
      </c>
      <c r="E371" s="176">
        <v>510.04250000000002</v>
      </c>
      <c r="F371" s="177" t="s">
        <v>917</v>
      </c>
    </row>
    <row r="372" spans="1:6" ht="24" x14ac:dyDescent="0.2">
      <c r="A372" s="173" t="s">
        <v>914</v>
      </c>
      <c r="B372" s="173" t="s">
        <v>915</v>
      </c>
      <c r="C372" s="174" t="s">
        <v>941</v>
      </c>
      <c r="D372" s="175" t="s">
        <v>471</v>
      </c>
      <c r="E372" s="176">
        <v>445.214</v>
      </c>
      <c r="F372" s="177" t="s">
        <v>917</v>
      </c>
    </row>
    <row r="373" spans="1:6" ht="24" x14ac:dyDescent="0.2">
      <c r="A373" s="173" t="s">
        <v>914</v>
      </c>
      <c r="B373" s="173" t="s">
        <v>915</v>
      </c>
      <c r="C373" s="174" t="s">
        <v>942</v>
      </c>
      <c r="D373" s="175" t="s">
        <v>471</v>
      </c>
      <c r="E373" s="176">
        <v>445.21409999999997</v>
      </c>
      <c r="F373" s="177" t="s">
        <v>917</v>
      </c>
    </row>
    <row r="374" spans="1:6" ht="21.75" customHeight="1" x14ac:dyDescent="0.2">
      <c r="A374" s="173" t="s">
        <v>914</v>
      </c>
      <c r="B374" s="173" t="s">
        <v>915</v>
      </c>
      <c r="C374" s="174" t="s">
        <v>942</v>
      </c>
      <c r="D374" s="175" t="s">
        <v>471</v>
      </c>
      <c r="E374" s="176">
        <v>437.91</v>
      </c>
      <c r="F374" s="177" t="s">
        <v>917</v>
      </c>
    </row>
    <row r="375" spans="1:6" ht="24" x14ac:dyDescent="0.2">
      <c r="A375" s="173" t="s">
        <v>914</v>
      </c>
      <c r="B375" s="173" t="s">
        <v>915</v>
      </c>
      <c r="C375" s="174" t="s">
        <v>943</v>
      </c>
      <c r="D375" s="175" t="s">
        <v>471</v>
      </c>
      <c r="E375" s="176">
        <v>440.16329999999999</v>
      </c>
      <c r="F375" s="177" t="s">
        <v>917</v>
      </c>
    </row>
    <row r="376" spans="1:6" ht="24" x14ac:dyDescent="0.2">
      <c r="A376" s="173" t="s">
        <v>914</v>
      </c>
      <c r="B376" s="173" t="s">
        <v>915</v>
      </c>
      <c r="C376" s="174" t="s">
        <v>944</v>
      </c>
      <c r="D376" s="175" t="s">
        <v>471</v>
      </c>
      <c r="E376" s="176">
        <v>439.49</v>
      </c>
      <c r="F376" s="177" t="s">
        <v>917</v>
      </c>
    </row>
    <row r="377" spans="1:6" ht="24" x14ac:dyDescent="0.2">
      <c r="A377" s="173" t="s">
        <v>914</v>
      </c>
      <c r="B377" s="173" t="s">
        <v>915</v>
      </c>
      <c r="C377" s="174" t="s">
        <v>945</v>
      </c>
      <c r="D377" s="175" t="s">
        <v>471</v>
      </c>
      <c r="E377" s="176">
        <v>442.005</v>
      </c>
      <c r="F377" s="177" t="s">
        <v>917</v>
      </c>
    </row>
    <row r="378" spans="1:6" ht="24" x14ac:dyDescent="0.2">
      <c r="A378" s="173" t="s">
        <v>914</v>
      </c>
      <c r="B378" s="173" t="s">
        <v>915</v>
      </c>
      <c r="C378" s="174" t="s">
        <v>946</v>
      </c>
      <c r="D378" s="175" t="s">
        <v>471</v>
      </c>
      <c r="E378" s="176">
        <v>439.49</v>
      </c>
      <c r="F378" s="177" t="s">
        <v>917</v>
      </c>
    </row>
    <row r="379" spans="1:6" ht="24" x14ac:dyDescent="0.2">
      <c r="A379" s="173" t="s">
        <v>914</v>
      </c>
      <c r="B379" s="173" t="s">
        <v>915</v>
      </c>
      <c r="C379" s="174" t="s">
        <v>947</v>
      </c>
      <c r="D379" s="175" t="s">
        <v>471</v>
      </c>
      <c r="E379" s="176">
        <v>835.00300000000004</v>
      </c>
      <c r="F379" s="177" t="s">
        <v>917</v>
      </c>
    </row>
    <row r="380" spans="1:6" ht="24" x14ac:dyDescent="0.2">
      <c r="A380" s="173" t="s">
        <v>914</v>
      </c>
      <c r="B380" s="173" t="s">
        <v>915</v>
      </c>
      <c r="C380" s="174" t="s">
        <v>948</v>
      </c>
      <c r="D380" s="175" t="s">
        <v>471</v>
      </c>
      <c r="E380" s="176">
        <v>1110</v>
      </c>
      <c r="F380" s="177" t="s">
        <v>917</v>
      </c>
    </row>
    <row r="381" spans="1:6" ht="24" x14ac:dyDescent="0.2">
      <c r="A381" s="173" t="s">
        <v>914</v>
      </c>
      <c r="B381" s="173" t="s">
        <v>915</v>
      </c>
      <c r="C381" s="174" t="s">
        <v>949</v>
      </c>
      <c r="D381" s="175" t="s">
        <v>471</v>
      </c>
      <c r="E381" s="176">
        <v>932.61249999999995</v>
      </c>
      <c r="F381" s="177" t="s">
        <v>917</v>
      </c>
    </row>
    <row r="382" spans="1:6" ht="24" x14ac:dyDescent="0.2">
      <c r="A382" s="173" t="s">
        <v>914</v>
      </c>
      <c r="B382" s="173" t="s">
        <v>915</v>
      </c>
      <c r="C382" s="174" t="s">
        <v>950</v>
      </c>
      <c r="D382" s="175" t="s">
        <v>471</v>
      </c>
      <c r="E382" s="176">
        <v>932.39</v>
      </c>
      <c r="F382" s="177" t="s">
        <v>917</v>
      </c>
    </row>
    <row r="383" spans="1:6" ht="24" x14ac:dyDescent="0.2">
      <c r="A383" s="173" t="s">
        <v>914</v>
      </c>
      <c r="B383" s="173" t="s">
        <v>915</v>
      </c>
      <c r="C383" s="174" t="s">
        <v>951</v>
      </c>
      <c r="D383" s="175" t="s">
        <v>471</v>
      </c>
      <c r="E383" s="176">
        <v>932.39</v>
      </c>
      <c r="F383" s="177" t="s">
        <v>917</v>
      </c>
    </row>
    <row r="384" spans="1:6" ht="24" x14ac:dyDescent="0.2">
      <c r="A384" s="173" t="s">
        <v>914</v>
      </c>
      <c r="B384" s="173" t="s">
        <v>915</v>
      </c>
      <c r="C384" s="174" t="s">
        <v>952</v>
      </c>
      <c r="D384" s="175" t="s">
        <v>471</v>
      </c>
      <c r="E384" s="176">
        <v>1015</v>
      </c>
      <c r="F384" s="177" t="s">
        <v>917</v>
      </c>
    </row>
    <row r="385" spans="1:6" ht="24" x14ac:dyDescent="0.2">
      <c r="A385" s="173" t="s">
        <v>914</v>
      </c>
      <c r="B385" s="173" t="s">
        <v>915</v>
      </c>
      <c r="C385" s="174" t="s">
        <v>953</v>
      </c>
      <c r="D385" s="175" t="s">
        <v>471</v>
      </c>
      <c r="E385" s="176">
        <v>927.75</v>
      </c>
      <c r="F385" s="177" t="s">
        <v>917</v>
      </c>
    </row>
    <row r="386" spans="1:6" ht="24" x14ac:dyDescent="0.2">
      <c r="A386" s="173" t="s">
        <v>914</v>
      </c>
      <c r="B386" s="173" t="s">
        <v>915</v>
      </c>
      <c r="C386" s="174" t="s">
        <v>954</v>
      </c>
      <c r="D386" s="175" t="s">
        <v>471</v>
      </c>
      <c r="E386" s="176">
        <v>922.77329999999995</v>
      </c>
      <c r="F386" s="177" t="s">
        <v>917</v>
      </c>
    </row>
    <row r="387" spans="1:6" ht="24" x14ac:dyDescent="0.2">
      <c r="A387" s="173" t="s">
        <v>914</v>
      </c>
      <c r="B387" s="173" t="s">
        <v>915</v>
      </c>
      <c r="C387" s="174" t="s">
        <v>955</v>
      </c>
      <c r="D387" s="175" t="s">
        <v>471</v>
      </c>
      <c r="E387" s="176">
        <v>929.53330000000005</v>
      </c>
      <c r="F387" s="177" t="s">
        <v>917</v>
      </c>
    </row>
    <row r="388" spans="1:6" ht="24" x14ac:dyDescent="0.2">
      <c r="A388" s="173" t="s">
        <v>914</v>
      </c>
      <c r="B388" s="173" t="s">
        <v>915</v>
      </c>
      <c r="C388" s="174" t="s">
        <v>956</v>
      </c>
      <c r="D388" s="175" t="s">
        <v>471</v>
      </c>
      <c r="E388" s="176">
        <v>885</v>
      </c>
      <c r="F388" s="177" t="s">
        <v>917</v>
      </c>
    </row>
    <row r="389" spans="1:6" ht="24" x14ac:dyDescent="0.2">
      <c r="A389" s="173" t="s">
        <v>914</v>
      </c>
      <c r="B389" s="173" t="s">
        <v>915</v>
      </c>
      <c r="C389" s="174" t="s">
        <v>957</v>
      </c>
      <c r="D389" s="175" t="s">
        <v>471</v>
      </c>
      <c r="E389" s="176">
        <v>1017.5025000000001</v>
      </c>
      <c r="F389" s="177" t="s">
        <v>917</v>
      </c>
    </row>
    <row r="390" spans="1:6" ht="24" x14ac:dyDescent="0.2">
      <c r="A390" s="173" t="s">
        <v>914</v>
      </c>
      <c r="B390" s="173" t="s">
        <v>915</v>
      </c>
      <c r="C390" s="174" t="s">
        <v>958</v>
      </c>
      <c r="D390" s="175" t="s">
        <v>471</v>
      </c>
      <c r="E390" s="176">
        <v>2700.0052000000001</v>
      </c>
      <c r="F390" s="177" t="s">
        <v>917</v>
      </c>
    </row>
    <row r="391" spans="1:6" ht="24" x14ac:dyDescent="0.2">
      <c r="A391" s="173" t="s">
        <v>914</v>
      </c>
      <c r="B391" s="173" t="s">
        <v>915</v>
      </c>
      <c r="C391" s="174" t="s">
        <v>959</v>
      </c>
      <c r="D391" s="175" t="s">
        <v>471</v>
      </c>
      <c r="E391" s="176">
        <v>2799.9985000000001</v>
      </c>
      <c r="F391" s="177" t="s">
        <v>917</v>
      </c>
    </row>
    <row r="392" spans="1:6" ht="24" x14ac:dyDescent="0.2">
      <c r="A392" s="173" t="s">
        <v>914</v>
      </c>
      <c r="B392" s="173" t="s">
        <v>915</v>
      </c>
      <c r="C392" s="174" t="s">
        <v>960</v>
      </c>
      <c r="D392" s="175" t="s">
        <v>471</v>
      </c>
      <c r="E392" s="176">
        <v>2149.9960000000001</v>
      </c>
      <c r="F392" s="177" t="s">
        <v>917</v>
      </c>
    </row>
    <row r="393" spans="1:6" ht="24" x14ac:dyDescent="0.2">
      <c r="A393" s="173" t="s">
        <v>914</v>
      </c>
      <c r="B393" s="173" t="s">
        <v>915</v>
      </c>
      <c r="C393" s="174" t="s">
        <v>961</v>
      </c>
      <c r="D393" s="175" t="s">
        <v>471</v>
      </c>
      <c r="E393" s="176">
        <v>3650</v>
      </c>
      <c r="F393" s="177" t="s">
        <v>917</v>
      </c>
    </row>
    <row r="394" spans="1:6" ht="14.1" customHeight="1" x14ac:dyDescent="0.2">
      <c r="A394" s="173" t="s">
        <v>914</v>
      </c>
      <c r="B394" s="173" t="s">
        <v>915</v>
      </c>
      <c r="C394" s="174" t="s">
        <v>962</v>
      </c>
      <c r="D394" s="175" t="s">
        <v>471</v>
      </c>
      <c r="E394" s="176">
        <v>30.68</v>
      </c>
      <c r="F394" s="177" t="s">
        <v>917</v>
      </c>
    </row>
    <row r="395" spans="1:6" ht="24" x14ac:dyDescent="0.2">
      <c r="A395" s="173" t="s">
        <v>914</v>
      </c>
      <c r="B395" s="173" t="s">
        <v>915</v>
      </c>
      <c r="C395" s="174" t="s">
        <v>963</v>
      </c>
      <c r="D395" s="175" t="s">
        <v>471</v>
      </c>
      <c r="E395" s="176">
        <v>5039.8509999999997</v>
      </c>
      <c r="F395" s="177" t="s">
        <v>917</v>
      </c>
    </row>
    <row r="396" spans="1:6" ht="24" x14ac:dyDescent="0.2">
      <c r="A396" s="173" t="s">
        <v>914</v>
      </c>
      <c r="B396" s="173" t="s">
        <v>915</v>
      </c>
      <c r="C396" s="174" t="s">
        <v>964</v>
      </c>
      <c r="D396" s="175" t="s">
        <v>471</v>
      </c>
      <c r="E396" s="176">
        <v>2700.0050000000001</v>
      </c>
      <c r="F396" s="177" t="s">
        <v>917</v>
      </c>
    </row>
    <row r="397" spans="1:6" x14ac:dyDescent="0.2">
      <c r="A397" s="173" t="s">
        <v>914</v>
      </c>
      <c r="B397" s="173" t="s">
        <v>915</v>
      </c>
      <c r="C397" s="174" t="s">
        <v>965</v>
      </c>
      <c r="D397" s="175" t="s">
        <v>471</v>
      </c>
      <c r="E397" s="176">
        <v>9.9946000000000002</v>
      </c>
      <c r="F397" s="177" t="s">
        <v>917</v>
      </c>
    </row>
    <row r="398" spans="1:6" ht="24.75" customHeight="1" x14ac:dyDescent="0.2">
      <c r="A398" s="173" t="s">
        <v>914</v>
      </c>
      <c r="B398" s="173" t="s">
        <v>915</v>
      </c>
      <c r="C398" s="174" t="s">
        <v>966</v>
      </c>
      <c r="D398" s="175" t="s">
        <v>471</v>
      </c>
      <c r="E398" s="176">
        <v>35.4</v>
      </c>
      <c r="F398" s="177" t="s">
        <v>917</v>
      </c>
    </row>
    <row r="399" spans="1:6" ht="24" x14ac:dyDescent="0.2">
      <c r="A399" s="173" t="s">
        <v>914</v>
      </c>
      <c r="B399" s="173" t="s">
        <v>915</v>
      </c>
      <c r="C399" s="174" t="s">
        <v>967</v>
      </c>
      <c r="D399" s="175" t="s">
        <v>471</v>
      </c>
      <c r="E399" s="176">
        <v>1184.72</v>
      </c>
      <c r="F399" s="177" t="s">
        <v>917</v>
      </c>
    </row>
    <row r="400" spans="1:6" ht="24" x14ac:dyDescent="0.2">
      <c r="A400" s="173" t="s">
        <v>914</v>
      </c>
      <c r="B400" s="173" t="s">
        <v>915</v>
      </c>
      <c r="C400" s="174" t="s">
        <v>968</v>
      </c>
      <c r="D400" s="175" t="s">
        <v>471</v>
      </c>
      <c r="E400" s="176">
        <v>2265.6</v>
      </c>
      <c r="F400" s="177" t="s">
        <v>917</v>
      </c>
    </row>
    <row r="401" spans="1:6" x14ac:dyDescent="0.2">
      <c r="A401" s="173" t="s">
        <v>914</v>
      </c>
      <c r="B401" s="173" t="s">
        <v>915</v>
      </c>
      <c r="C401" s="174" t="s">
        <v>969</v>
      </c>
      <c r="D401" s="175" t="s">
        <v>471</v>
      </c>
      <c r="E401" s="176">
        <v>13.3222</v>
      </c>
      <c r="F401" s="177" t="s">
        <v>917</v>
      </c>
    </row>
    <row r="402" spans="1:6" x14ac:dyDescent="0.2">
      <c r="A402" s="173" t="s">
        <v>914</v>
      </c>
      <c r="B402" s="173" t="s">
        <v>915</v>
      </c>
      <c r="C402" s="174" t="s">
        <v>970</v>
      </c>
      <c r="D402" s="175" t="s">
        <v>471</v>
      </c>
      <c r="E402" s="176">
        <v>107.675</v>
      </c>
      <c r="F402" s="177" t="s">
        <v>917</v>
      </c>
    </row>
    <row r="403" spans="1:6" ht="21.75" customHeight="1" x14ac:dyDescent="0.2">
      <c r="A403" s="173" t="s">
        <v>914</v>
      </c>
      <c r="B403" s="173" t="s">
        <v>915</v>
      </c>
      <c r="C403" s="174" t="s">
        <v>971</v>
      </c>
      <c r="D403" s="175" t="s">
        <v>471</v>
      </c>
      <c r="E403" s="176">
        <v>21.771000000000001</v>
      </c>
      <c r="F403" s="177" t="s">
        <v>917</v>
      </c>
    </row>
    <row r="404" spans="1:6" x14ac:dyDescent="0.2">
      <c r="A404" s="173" t="s">
        <v>914</v>
      </c>
      <c r="B404" s="173" t="s">
        <v>915</v>
      </c>
      <c r="C404" s="174" t="s">
        <v>972</v>
      </c>
      <c r="D404" s="175" t="s">
        <v>471</v>
      </c>
      <c r="E404" s="176">
        <v>7.8470000000000004</v>
      </c>
      <c r="F404" s="177" t="s">
        <v>917</v>
      </c>
    </row>
    <row r="405" spans="1:6" ht="24" x14ac:dyDescent="0.2">
      <c r="A405" s="173" t="s">
        <v>914</v>
      </c>
      <c r="B405" s="173" t="s">
        <v>915</v>
      </c>
      <c r="C405" s="174" t="s">
        <v>973</v>
      </c>
      <c r="D405" s="175" t="s">
        <v>471</v>
      </c>
      <c r="E405" s="176">
        <v>885.4</v>
      </c>
      <c r="F405" s="177" t="s">
        <v>917</v>
      </c>
    </row>
    <row r="406" spans="1:6" ht="24" x14ac:dyDescent="0.2">
      <c r="A406" s="173" t="s">
        <v>914</v>
      </c>
      <c r="B406" s="173" t="s">
        <v>915</v>
      </c>
      <c r="C406" s="174" t="s">
        <v>974</v>
      </c>
      <c r="D406" s="175" t="s">
        <v>471</v>
      </c>
      <c r="E406" s="176">
        <v>880.95249999999999</v>
      </c>
      <c r="F406" s="177" t="s">
        <v>917</v>
      </c>
    </row>
    <row r="407" spans="1:6" ht="24" x14ac:dyDescent="0.2">
      <c r="A407" s="173" t="s">
        <v>914</v>
      </c>
      <c r="B407" s="173" t="s">
        <v>915</v>
      </c>
      <c r="C407" s="174" t="s">
        <v>975</v>
      </c>
      <c r="D407" s="175" t="s">
        <v>471</v>
      </c>
      <c r="E407" s="176">
        <v>889.42600000000004</v>
      </c>
      <c r="F407" s="177" t="s">
        <v>917</v>
      </c>
    </row>
    <row r="408" spans="1:6" x14ac:dyDescent="0.2">
      <c r="A408" s="173" t="s">
        <v>914</v>
      </c>
      <c r="B408" s="173" t="s">
        <v>915</v>
      </c>
      <c r="C408" s="174" t="s">
        <v>976</v>
      </c>
      <c r="D408" s="175" t="s">
        <v>471</v>
      </c>
      <c r="E408" s="176">
        <v>20.001000000000001</v>
      </c>
      <c r="F408" s="177" t="s">
        <v>917</v>
      </c>
    </row>
    <row r="409" spans="1:6" ht="15.95" customHeight="1" x14ac:dyDescent="0.2">
      <c r="A409" s="173" t="s">
        <v>914</v>
      </c>
      <c r="B409" s="173" t="s">
        <v>915</v>
      </c>
      <c r="C409" s="177" t="s">
        <v>977</v>
      </c>
      <c r="D409" s="175" t="s">
        <v>471</v>
      </c>
      <c r="E409" s="180">
        <v>5750.01</v>
      </c>
      <c r="F409" s="177" t="s">
        <v>917</v>
      </c>
    </row>
    <row r="410" spans="1:6" ht="24" x14ac:dyDescent="0.2">
      <c r="A410" s="173" t="s">
        <v>914</v>
      </c>
      <c r="B410" s="173" t="s">
        <v>915</v>
      </c>
      <c r="C410" s="174" t="s">
        <v>978</v>
      </c>
      <c r="D410" s="175" t="s">
        <v>471</v>
      </c>
      <c r="E410" s="176">
        <v>4500.0006000000003</v>
      </c>
      <c r="F410" s="177" t="s">
        <v>917</v>
      </c>
    </row>
    <row r="411" spans="1:6" x14ac:dyDescent="0.2">
      <c r="A411" s="173" t="s">
        <v>914</v>
      </c>
      <c r="B411" s="173" t="s">
        <v>915</v>
      </c>
      <c r="C411" s="174" t="s">
        <v>979</v>
      </c>
      <c r="D411" s="175" t="s">
        <v>869</v>
      </c>
      <c r="E411" s="176">
        <v>206.5</v>
      </c>
      <c r="F411" s="177" t="s">
        <v>917</v>
      </c>
    </row>
    <row r="412" spans="1:6" x14ac:dyDescent="0.2">
      <c r="A412" s="173" t="s">
        <v>914</v>
      </c>
      <c r="B412" s="173" t="s">
        <v>915</v>
      </c>
      <c r="C412" s="174" t="s">
        <v>980</v>
      </c>
      <c r="D412" s="175" t="s">
        <v>471</v>
      </c>
      <c r="E412" s="176">
        <v>144.9984</v>
      </c>
      <c r="F412" s="177" t="s">
        <v>917</v>
      </c>
    </row>
    <row r="413" spans="1:6" x14ac:dyDescent="0.2">
      <c r="A413" s="173" t="s">
        <v>914</v>
      </c>
      <c r="B413" s="173" t="s">
        <v>915</v>
      </c>
      <c r="C413" s="174" t="s">
        <v>981</v>
      </c>
      <c r="D413" s="175" t="s">
        <v>471</v>
      </c>
      <c r="E413" s="176">
        <v>1407.74</v>
      </c>
      <c r="F413" s="177" t="s">
        <v>917</v>
      </c>
    </row>
    <row r="414" spans="1:6" x14ac:dyDescent="0.2">
      <c r="A414" s="173" t="s">
        <v>914</v>
      </c>
      <c r="B414" s="173" t="s">
        <v>915</v>
      </c>
      <c r="C414" s="174" t="s">
        <v>982</v>
      </c>
      <c r="D414" s="175" t="s">
        <v>498</v>
      </c>
      <c r="E414" s="176">
        <v>71.98</v>
      </c>
      <c r="F414" s="177" t="s">
        <v>917</v>
      </c>
    </row>
    <row r="415" spans="1:6" x14ac:dyDescent="0.2">
      <c r="A415" s="173" t="s">
        <v>914</v>
      </c>
      <c r="B415" s="173" t="s">
        <v>915</v>
      </c>
      <c r="C415" s="174" t="s">
        <v>983</v>
      </c>
      <c r="D415" s="175" t="s">
        <v>471</v>
      </c>
      <c r="E415" s="176">
        <v>55</v>
      </c>
      <c r="F415" s="177" t="s">
        <v>917</v>
      </c>
    </row>
    <row r="416" spans="1:6" x14ac:dyDescent="0.2">
      <c r="A416" s="173" t="s">
        <v>914</v>
      </c>
      <c r="B416" s="173" t="s">
        <v>915</v>
      </c>
      <c r="C416" s="174" t="s">
        <v>984</v>
      </c>
      <c r="D416" s="175" t="s">
        <v>471</v>
      </c>
      <c r="E416" s="176">
        <v>55</v>
      </c>
      <c r="F416" s="177" t="s">
        <v>917</v>
      </c>
    </row>
    <row r="417" spans="1:6" x14ac:dyDescent="0.2">
      <c r="A417" s="173" t="s">
        <v>914</v>
      </c>
      <c r="B417" s="173" t="s">
        <v>915</v>
      </c>
      <c r="C417" s="174" t="s">
        <v>985</v>
      </c>
      <c r="D417" s="175" t="s">
        <v>869</v>
      </c>
      <c r="E417" s="176">
        <v>72.5</v>
      </c>
      <c r="F417" s="177" t="s">
        <v>917</v>
      </c>
    </row>
    <row r="418" spans="1:6" x14ac:dyDescent="0.2">
      <c r="A418" s="173" t="s">
        <v>914</v>
      </c>
      <c r="B418" s="173" t="s">
        <v>915</v>
      </c>
      <c r="C418" s="174" t="s">
        <v>986</v>
      </c>
      <c r="D418" s="175" t="s">
        <v>471</v>
      </c>
      <c r="E418" s="176">
        <v>50</v>
      </c>
      <c r="F418" s="177" t="s">
        <v>917</v>
      </c>
    </row>
    <row r="419" spans="1:6" x14ac:dyDescent="0.2">
      <c r="A419" s="173" t="s">
        <v>914</v>
      </c>
      <c r="B419" s="173" t="s">
        <v>915</v>
      </c>
      <c r="C419" s="174" t="s">
        <v>987</v>
      </c>
      <c r="D419" s="175" t="s">
        <v>471</v>
      </c>
      <c r="E419" s="176">
        <v>1121</v>
      </c>
      <c r="F419" s="177" t="s">
        <v>917</v>
      </c>
    </row>
    <row r="420" spans="1:6" x14ac:dyDescent="0.2">
      <c r="A420" s="173" t="s">
        <v>914</v>
      </c>
      <c r="B420" s="173" t="s">
        <v>915</v>
      </c>
      <c r="C420" s="174" t="s">
        <v>988</v>
      </c>
      <c r="D420" s="175" t="s">
        <v>471</v>
      </c>
      <c r="E420" s="176">
        <v>254.99799999999999</v>
      </c>
      <c r="F420" s="177" t="s">
        <v>917</v>
      </c>
    </row>
    <row r="421" spans="1:6" x14ac:dyDescent="0.2">
      <c r="A421" s="173" t="s">
        <v>914</v>
      </c>
      <c r="B421" s="173" t="s">
        <v>915</v>
      </c>
      <c r="C421" s="174" t="s">
        <v>988</v>
      </c>
      <c r="D421" s="175" t="s">
        <v>471</v>
      </c>
      <c r="E421" s="176">
        <v>365.8</v>
      </c>
      <c r="F421" s="177" t="s">
        <v>917</v>
      </c>
    </row>
    <row r="422" spans="1:6" x14ac:dyDescent="0.2">
      <c r="A422" s="173" t="s">
        <v>914</v>
      </c>
      <c r="B422" s="173" t="s">
        <v>915</v>
      </c>
      <c r="C422" s="177" t="s">
        <v>989</v>
      </c>
      <c r="D422" s="175" t="s">
        <v>471</v>
      </c>
      <c r="E422" s="180">
        <v>498.99799999999999</v>
      </c>
      <c r="F422" s="177" t="s">
        <v>917</v>
      </c>
    </row>
    <row r="423" spans="1:6" ht="24" x14ac:dyDescent="0.2">
      <c r="A423" s="173" t="s">
        <v>914</v>
      </c>
      <c r="B423" s="173" t="s">
        <v>915</v>
      </c>
      <c r="C423" s="174" t="s">
        <v>990</v>
      </c>
      <c r="D423" s="175" t="s">
        <v>471</v>
      </c>
      <c r="E423" s="176">
        <v>10.9976</v>
      </c>
      <c r="F423" s="177" t="s">
        <v>917</v>
      </c>
    </row>
    <row r="424" spans="1:6" ht="24" x14ac:dyDescent="0.2">
      <c r="A424" s="173" t="s">
        <v>914</v>
      </c>
      <c r="B424" s="173" t="s">
        <v>915</v>
      </c>
      <c r="C424" s="174" t="s">
        <v>991</v>
      </c>
      <c r="D424" s="175" t="s">
        <v>471</v>
      </c>
      <c r="E424" s="176">
        <v>53.1</v>
      </c>
      <c r="F424" s="177" t="s">
        <v>917</v>
      </c>
    </row>
    <row r="425" spans="1:6" ht="24" x14ac:dyDescent="0.2">
      <c r="A425" s="173" t="s">
        <v>914</v>
      </c>
      <c r="B425" s="173" t="s">
        <v>915</v>
      </c>
      <c r="C425" s="174" t="s">
        <v>992</v>
      </c>
      <c r="D425" s="175" t="s">
        <v>471</v>
      </c>
      <c r="E425" s="176">
        <v>916.505</v>
      </c>
      <c r="F425" s="177" t="s">
        <v>917</v>
      </c>
    </row>
    <row r="426" spans="1:6" ht="24" x14ac:dyDescent="0.2">
      <c r="A426" s="173" t="s">
        <v>914</v>
      </c>
      <c r="B426" s="173" t="s">
        <v>915</v>
      </c>
      <c r="C426" s="174" t="s">
        <v>993</v>
      </c>
      <c r="D426" s="175" t="s">
        <v>471</v>
      </c>
      <c r="E426" s="176">
        <v>5015</v>
      </c>
      <c r="F426" s="177" t="s">
        <v>917</v>
      </c>
    </row>
    <row r="427" spans="1:6" ht="24" x14ac:dyDescent="0.2">
      <c r="A427" s="173" t="s">
        <v>914</v>
      </c>
      <c r="B427" s="173" t="s">
        <v>915</v>
      </c>
      <c r="C427" s="174" t="s">
        <v>994</v>
      </c>
      <c r="D427" s="175" t="s">
        <v>471</v>
      </c>
      <c r="E427" s="176">
        <v>10584.6</v>
      </c>
      <c r="F427" s="177" t="s">
        <v>917</v>
      </c>
    </row>
    <row r="428" spans="1:6" x14ac:dyDescent="0.2">
      <c r="A428" s="173" t="s">
        <v>914</v>
      </c>
      <c r="B428" s="173" t="s">
        <v>915</v>
      </c>
      <c r="C428" s="174" t="s">
        <v>995</v>
      </c>
      <c r="D428" s="175" t="s">
        <v>471</v>
      </c>
      <c r="E428" s="176">
        <v>8.85</v>
      </c>
      <c r="F428" s="177" t="s">
        <v>917</v>
      </c>
    </row>
    <row r="429" spans="1:6" x14ac:dyDescent="0.2">
      <c r="A429" s="173" t="s">
        <v>914</v>
      </c>
      <c r="B429" s="173" t="s">
        <v>915</v>
      </c>
      <c r="C429" s="174" t="s">
        <v>996</v>
      </c>
      <c r="D429" s="175" t="s">
        <v>471</v>
      </c>
      <c r="E429" s="176">
        <v>26.55</v>
      </c>
      <c r="F429" s="177" t="s">
        <v>917</v>
      </c>
    </row>
    <row r="430" spans="1:6" x14ac:dyDescent="0.2">
      <c r="A430" s="173" t="s">
        <v>914</v>
      </c>
      <c r="B430" s="173" t="s">
        <v>915</v>
      </c>
      <c r="C430" s="174" t="s">
        <v>997</v>
      </c>
      <c r="D430" s="175" t="s">
        <v>471</v>
      </c>
      <c r="E430" s="176">
        <v>71.98</v>
      </c>
      <c r="F430" s="177" t="s">
        <v>917</v>
      </c>
    </row>
    <row r="431" spans="1:6" x14ac:dyDescent="0.2">
      <c r="A431" s="173" t="s">
        <v>914</v>
      </c>
      <c r="B431" s="173" t="s">
        <v>915</v>
      </c>
      <c r="C431" s="174" t="s">
        <v>998</v>
      </c>
      <c r="D431" s="175" t="s">
        <v>471</v>
      </c>
      <c r="E431" s="176">
        <v>278.77499999999998</v>
      </c>
      <c r="F431" s="177" t="s">
        <v>917</v>
      </c>
    </row>
    <row r="432" spans="1:6" x14ac:dyDescent="0.2">
      <c r="A432" s="173" t="s">
        <v>914</v>
      </c>
      <c r="B432" s="173" t="s">
        <v>915</v>
      </c>
      <c r="C432" s="174" t="s">
        <v>999</v>
      </c>
      <c r="D432" s="175" t="s">
        <v>471</v>
      </c>
      <c r="E432" s="176">
        <v>32.001600000000003</v>
      </c>
      <c r="F432" s="177" t="s">
        <v>917</v>
      </c>
    </row>
    <row r="433" spans="1:6" x14ac:dyDescent="0.2">
      <c r="A433" s="173" t="s">
        <v>914</v>
      </c>
      <c r="B433" s="173" t="s">
        <v>915</v>
      </c>
      <c r="C433" s="174" t="s">
        <v>1000</v>
      </c>
      <c r="D433" s="175" t="s">
        <v>471</v>
      </c>
      <c r="E433" s="176">
        <v>33.04</v>
      </c>
      <c r="F433" s="177" t="s">
        <v>917</v>
      </c>
    </row>
    <row r="434" spans="1:6" x14ac:dyDescent="0.2">
      <c r="A434" s="173" t="s">
        <v>914</v>
      </c>
      <c r="B434" s="173" t="s">
        <v>915</v>
      </c>
      <c r="C434" s="174" t="s">
        <v>1001</v>
      </c>
      <c r="D434" s="175" t="s">
        <v>471</v>
      </c>
      <c r="E434" s="176">
        <v>24.78</v>
      </c>
      <c r="F434" s="177" t="s">
        <v>917</v>
      </c>
    </row>
    <row r="435" spans="1:6" x14ac:dyDescent="0.2">
      <c r="A435" s="173" t="s">
        <v>914</v>
      </c>
      <c r="B435" s="173" t="s">
        <v>915</v>
      </c>
      <c r="C435" s="174" t="s">
        <v>1002</v>
      </c>
      <c r="D435" s="175" t="s">
        <v>471</v>
      </c>
      <c r="E435" s="176">
        <v>21.24</v>
      </c>
      <c r="F435" s="177" t="s">
        <v>917</v>
      </c>
    </row>
    <row r="436" spans="1:6" ht="24" x14ac:dyDescent="0.2">
      <c r="A436" s="173" t="s">
        <v>914</v>
      </c>
      <c r="B436" s="173" t="s">
        <v>915</v>
      </c>
      <c r="C436" s="174" t="s">
        <v>1003</v>
      </c>
      <c r="D436" s="175" t="s">
        <v>471</v>
      </c>
      <c r="E436" s="176">
        <v>8379.4282999999996</v>
      </c>
      <c r="F436" s="177" t="s">
        <v>917</v>
      </c>
    </row>
    <row r="437" spans="1:6" ht="24" x14ac:dyDescent="0.2">
      <c r="A437" s="173" t="s">
        <v>914</v>
      </c>
      <c r="B437" s="173" t="s">
        <v>915</v>
      </c>
      <c r="C437" s="174" t="s">
        <v>1004</v>
      </c>
      <c r="D437" s="175" t="s">
        <v>471</v>
      </c>
      <c r="E437" s="176">
        <v>3100.0016999999998</v>
      </c>
      <c r="F437" s="177" t="s">
        <v>917</v>
      </c>
    </row>
    <row r="438" spans="1:6" ht="24" x14ac:dyDescent="0.2">
      <c r="A438" s="173" t="s">
        <v>914</v>
      </c>
      <c r="B438" s="173" t="s">
        <v>915</v>
      </c>
      <c r="C438" s="174" t="s">
        <v>1005</v>
      </c>
      <c r="D438" s="175" t="s">
        <v>471</v>
      </c>
      <c r="E438" s="176">
        <v>7601.18</v>
      </c>
      <c r="F438" s="177" t="s">
        <v>917</v>
      </c>
    </row>
    <row r="439" spans="1:6" x14ac:dyDescent="0.2">
      <c r="A439" s="173" t="s">
        <v>914</v>
      </c>
      <c r="B439" s="173" t="s">
        <v>915</v>
      </c>
      <c r="C439" s="174" t="s">
        <v>1006</v>
      </c>
      <c r="D439" s="175" t="s">
        <v>471</v>
      </c>
      <c r="E439" s="176">
        <v>5.31</v>
      </c>
      <c r="F439" s="177" t="s">
        <v>917</v>
      </c>
    </row>
    <row r="440" spans="1:6" x14ac:dyDescent="0.2">
      <c r="A440" s="173" t="s">
        <v>914</v>
      </c>
      <c r="B440" s="173" t="s">
        <v>915</v>
      </c>
      <c r="C440" s="174" t="s">
        <v>1007</v>
      </c>
      <c r="D440" s="175" t="s">
        <v>471</v>
      </c>
      <c r="E440" s="176">
        <v>9.6760000000000002</v>
      </c>
      <c r="F440" s="177" t="s">
        <v>917</v>
      </c>
    </row>
    <row r="441" spans="1:6" x14ac:dyDescent="0.2">
      <c r="A441" s="173" t="s">
        <v>914</v>
      </c>
      <c r="B441" s="173" t="s">
        <v>915</v>
      </c>
      <c r="C441" s="174" t="s">
        <v>1008</v>
      </c>
      <c r="D441" s="175" t="s">
        <v>471</v>
      </c>
      <c r="E441" s="176">
        <v>25.924600000000002</v>
      </c>
      <c r="F441" s="177" t="s">
        <v>917</v>
      </c>
    </row>
    <row r="442" spans="1:6" x14ac:dyDescent="0.2">
      <c r="A442" s="173" t="s">
        <v>914</v>
      </c>
      <c r="B442" s="173" t="s">
        <v>915</v>
      </c>
      <c r="C442" s="174" t="s">
        <v>1009</v>
      </c>
      <c r="D442" s="175" t="s">
        <v>471</v>
      </c>
      <c r="E442" s="176">
        <v>4163.9250000000002</v>
      </c>
      <c r="F442" s="177" t="s">
        <v>917</v>
      </c>
    </row>
    <row r="443" spans="1:6" x14ac:dyDescent="0.2">
      <c r="A443" s="173" t="s">
        <v>914</v>
      </c>
      <c r="B443" s="173" t="s">
        <v>915</v>
      </c>
      <c r="C443" s="174" t="s">
        <v>1010</v>
      </c>
      <c r="D443" s="175" t="s">
        <v>471</v>
      </c>
      <c r="E443" s="176">
        <v>15.34</v>
      </c>
      <c r="F443" s="177" t="s">
        <v>917</v>
      </c>
    </row>
    <row r="444" spans="1:6" x14ac:dyDescent="0.2">
      <c r="A444" s="173" t="s">
        <v>914</v>
      </c>
      <c r="B444" s="173" t="s">
        <v>915</v>
      </c>
      <c r="C444" s="174" t="s">
        <v>1011</v>
      </c>
      <c r="D444" s="175" t="s">
        <v>471</v>
      </c>
      <c r="E444" s="176">
        <v>788.24</v>
      </c>
      <c r="F444" s="177" t="s">
        <v>917</v>
      </c>
    </row>
    <row r="445" spans="1:6" x14ac:dyDescent="0.2">
      <c r="A445" s="173" t="s">
        <v>914</v>
      </c>
      <c r="B445" s="173" t="s">
        <v>915</v>
      </c>
      <c r="C445" s="173" t="s">
        <v>1012</v>
      </c>
      <c r="D445" s="175" t="s">
        <v>471</v>
      </c>
      <c r="E445" s="178">
        <v>1888</v>
      </c>
      <c r="F445" s="179" t="s">
        <v>917</v>
      </c>
    </row>
    <row r="446" spans="1:6" x14ac:dyDescent="0.2">
      <c r="A446" s="173" t="s">
        <v>914</v>
      </c>
      <c r="B446" s="173" t="s">
        <v>915</v>
      </c>
      <c r="C446" s="173" t="s">
        <v>1013</v>
      </c>
      <c r="D446" s="175" t="s">
        <v>471</v>
      </c>
      <c r="E446" s="178">
        <v>1888</v>
      </c>
      <c r="F446" s="179" t="s">
        <v>917</v>
      </c>
    </row>
    <row r="447" spans="1:6" x14ac:dyDescent="0.2">
      <c r="A447" s="173" t="s">
        <v>914</v>
      </c>
      <c r="B447" s="173" t="s">
        <v>915</v>
      </c>
      <c r="C447" s="173" t="s">
        <v>1014</v>
      </c>
      <c r="D447" s="175" t="s">
        <v>471</v>
      </c>
      <c r="E447" s="178">
        <v>1858.5</v>
      </c>
      <c r="F447" s="179" t="s">
        <v>917</v>
      </c>
    </row>
    <row r="448" spans="1:6" x14ac:dyDescent="0.2">
      <c r="A448" s="173" t="s">
        <v>914</v>
      </c>
      <c r="B448" s="173" t="s">
        <v>915</v>
      </c>
      <c r="C448" s="174" t="s">
        <v>1015</v>
      </c>
      <c r="D448" s="175" t="s">
        <v>498</v>
      </c>
      <c r="E448" s="176">
        <v>27.14</v>
      </c>
      <c r="F448" s="177" t="s">
        <v>917</v>
      </c>
    </row>
    <row r="449" spans="1:6" x14ac:dyDescent="0.2">
      <c r="A449" s="173" t="s">
        <v>914</v>
      </c>
      <c r="B449" s="173" t="s">
        <v>915</v>
      </c>
      <c r="C449" s="174" t="s">
        <v>1016</v>
      </c>
      <c r="D449" s="175" t="s">
        <v>471</v>
      </c>
      <c r="E449" s="176">
        <v>33.4176</v>
      </c>
      <c r="F449" s="177" t="s">
        <v>917</v>
      </c>
    </row>
    <row r="450" spans="1:6" x14ac:dyDescent="0.2">
      <c r="A450" s="173" t="s">
        <v>914</v>
      </c>
      <c r="B450" s="173" t="s">
        <v>915</v>
      </c>
      <c r="C450" s="174" t="s">
        <v>1017</v>
      </c>
      <c r="D450" s="175" t="s">
        <v>471</v>
      </c>
      <c r="E450" s="176">
        <v>46.999499999999998</v>
      </c>
      <c r="F450" s="177" t="s">
        <v>917</v>
      </c>
    </row>
    <row r="451" spans="1:6" x14ac:dyDescent="0.2">
      <c r="A451" s="173" t="s">
        <v>914</v>
      </c>
      <c r="B451" s="173" t="s">
        <v>915</v>
      </c>
      <c r="C451" s="174" t="s">
        <v>1018</v>
      </c>
      <c r="D451" s="175" t="s">
        <v>471</v>
      </c>
      <c r="E451" s="176">
        <v>49.206000000000003</v>
      </c>
      <c r="F451" s="177" t="s">
        <v>917</v>
      </c>
    </row>
    <row r="452" spans="1:6" x14ac:dyDescent="0.2">
      <c r="A452" s="173" t="s">
        <v>914</v>
      </c>
      <c r="B452" s="173" t="s">
        <v>915</v>
      </c>
      <c r="C452" s="174" t="s">
        <v>1019</v>
      </c>
      <c r="D452" s="175" t="s">
        <v>471</v>
      </c>
      <c r="E452" s="176">
        <v>619.5</v>
      </c>
      <c r="F452" s="177" t="s">
        <v>917</v>
      </c>
    </row>
    <row r="453" spans="1:6" ht="18" customHeight="1" x14ac:dyDescent="0.2">
      <c r="A453" s="173" t="s">
        <v>914</v>
      </c>
      <c r="B453" s="173" t="s">
        <v>915</v>
      </c>
      <c r="C453" s="174" t="s">
        <v>1020</v>
      </c>
      <c r="D453" s="175" t="s">
        <v>471</v>
      </c>
      <c r="E453" s="176">
        <v>49.607300000000002</v>
      </c>
      <c r="F453" s="177" t="s">
        <v>917</v>
      </c>
    </row>
    <row r="454" spans="1:6" x14ac:dyDescent="0.2">
      <c r="A454" s="173" t="s">
        <v>914</v>
      </c>
      <c r="B454" s="173" t="s">
        <v>915</v>
      </c>
      <c r="C454" s="174" t="s">
        <v>1021</v>
      </c>
      <c r="D454" s="175" t="s">
        <v>471</v>
      </c>
      <c r="E454" s="176">
        <v>1362.9</v>
      </c>
      <c r="F454" s="177" t="s">
        <v>917</v>
      </c>
    </row>
    <row r="455" spans="1:6" x14ac:dyDescent="0.2">
      <c r="A455" s="173" t="s">
        <v>914</v>
      </c>
      <c r="B455" s="173" t="s">
        <v>915</v>
      </c>
      <c r="C455" s="174" t="s">
        <v>1022</v>
      </c>
      <c r="D455" s="175" t="s">
        <v>471</v>
      </c>
      <c r="E455" s="176">
        <v>114.46</v>
      </c>
      <c r="F455" s="177" t="s">
        <v>917</v>
      </c>
    </row>
    <row r="456" spans="1:6" ht="18.95" customHeight="1" x14ac:dyDescent="0.2">
      <c r="A456" s="173" t="s">
        <v>914</v>
      </c>
      <c r="B456" s="173" t="s">
        <v>915</v>
      </c>
      <c r="C456" s="174" t="s">
        <v>1023</v>
      </c>
      <c r="D456" s="175" t="s">
        <v>471</v>
      </c>
      <c r="E456" s="176">
        <v>4399.9949999999999</v>
      </c>
      <c r="F456" s="177" t="s">
        <v>917</v>
      </c>
    </row>
    <row r="457" spans="1:6" ht="18.95" customHeight="1" x14ac:dyDescent="0.2">
      <c r="A457" s="173" t="s">
        <v>914</v>
      </c>
      <c r="B457" s="173" t="s">
        <v>915</v>
      </c>
      <c r="C457" s="174" t="s">
        <v>1024</v>
      </c>
      <c r="D457" s="175" t="s">
        <v>471</v>
      </c>
      <c r="E457" s="176">
        <v>2242</v>
      </c>
      <c r="F457" s="177" t="s">
        <v>917</v>
      </c>
    </row>
    <row r="458" spans="1:6" ht="18.95" customHeight="1" x14ac:dyDescent="0.2">
      <c r="A458" s="173" t="s">
        <v>914</v>
      </c>
      <c r="B458" s="173" t="s">
        <v>915</v>
      </c>
      <c r="C458" s="174" t="s">
        <v>1025</v>
      </c>
      <c r="D458" s="175" t="s">
        <v>471</v>
      </c>
      <c r="E458" s="176">
        <v>1982.4</v>
      </c>
      <c r="F458" s="177" t="s">
        <v>917</v>
      </c>
    </row>
    <row r="459" spans="1:6" ht="24" x14ac:dyDescent="0.2">
      <c r="A459" s="173" t="s">
        <v>914</v>
      </c>
      <c r="B459" s="173" t="s">
        <v>915</v>
      </c>
      <c r="C459" s="174" t="s">
        <v>1026</v>
      </c>
      <c r="D459" s="175" t="s">
        <v>471</v>
      </c>
      <c r="E459" s="176">
        <v>2006</v>
      </c>
      <c r="F459" s="177" t="s">
        <v>917</v>
      </c>
    </row>
    <row r="460" spans="1:6" ht="15" customHeight="1" x14ac:dyDescent="0.2">
      <c r="A460" s="173" t="s">
        <v>914</v>
      </c>
      <c r="B460" s="173" t="s">
        <v>915</v>
      </c>
      <c r="C460" s="174" t="s">
        <v>1027</v>
      </c>
      <c r="D460" s="175" t="s">
        <v>471</v>
      </c>
      <c r="E460" s="176">
        <v>3186</v>
      </c>
      <c r="F460" s="177" t="s">
        <v>917</v>
      </c>
    </row>
    <row r="461" spans="1:6" ht="24" x14ac:dyDescent="0.2">
      <c r="A461" s="173" t="s">
        <v>914</v>
      </c>
      <c r="B461" s="173" t="s">
        <v>915</v>
      </c>
      <c r="C461" s="174" t="s">
        <v>1028</v>
      </c>
      <c r="D461" s="175" t="s">
        <v>471</v>
      </c>
      <c r="E461" s="176">
        <v>2908.2525000000001</v>
      </c>
      <c r="F461" s="177" t="s">
        <v>917</v>
      </c>
    </row>
    <row r="462" spans="1:6" ht="20.25" customHeight="1" x14ac:dyDescent="0.2">
      <c r="A462" s="173" t="s">
        <v>914</v>
      </c>
      <c r="B462" s="173" t="s">
        <v>915</v>
      </c>
      <c r="C462" s="174" t="s">
        <v>1029</v>
      </c>
      <c r="D462" s="175" t="s">
        <v>471</v>
      </c>
      <c r="E462" s="176">
        <v>4979.6000000000004</v>
      </c>
      <c r="F462" s="177" t="s">
        <v>917</v>
      </c>
    </row>
    <row r="463" spans="1:6" ht="21.75" customHeight="1" x14ac:dyDescent="0.2">
      <c r="A463" s="173" t="s">
        <v>914</v>
      </c>
      <c r="B463" s="173" t="s">
        <v>915</v>
      </c>
      <c r="C463" s="174" t="s">
        <v>1030</v>
      </c>
      <c r="D463" s="175" t="s">
        <v>471</v>
      </c>
      <c r="E463" s="176">
        <v>4248</v>
      </c>
      <c r="F463" s="177" t="s">
        <v>917</v>
      </c>
    </row>
    <row r="464" spans="1:6" ht="21.75" customHeight="1" x14ac:dyDescent="0.2">
      <c r="A464" s="173" t="s">
        <v>914</v>
      </c>
      <c r="B464" s="173" t="s">
        <v>915</v>
      </c>
      <c r="C464" s="174" t="s">
        <v>1031</v>
      </c>
      <c r="D464" s="175" t="s">
        <v>471</v>
      </c>
      <c r="E464" s="176">
        <v>2419</v>
      </c>
      <c r="F464" s="177" t="s">
        <v>917</v>
      </c>
    </row>
    <row r="465" spans="1:6" ht="15" customHeight="1" x14ac:dyDescent="0.2">
      <c r="A465" s="173" t="s">
        <v>914</v>
      </c>
      <c r="B465" s="173" t="s">
        <v>915</v>
      </c>
      <c r="C465" s="174" t="s">
        <v>1032</v>
      </c>
      <c r="D465" s="175" t="s">
        <v>471</v>
      </c>
      <c r="E465" s="176">
        <v>5015</v>
      </c>
      <c r="F465" s="177" t="s">
        <v>917</v>
      </c>
    </row>
    <row r="466" spans="1:6" ht="17.100000000000001" customHeight="1" x14ac:dyDescent="0.2">
      <c r="A466" s="173" t="s">
        <v>914</v>
      </c>
      <c r="B466" s="173" t="s">
        <v>915</v>
      </c>
      <c r="C466" s="174" t="s">
        <v>1033</v>
      </c>
      <c r="D466" s="175" t="s">
        <v>471</v>
      </c>
      <c r="E466" s="176">
        <v>4398.45</v>
      </c>
      <c r="F466" s="177" t="s">
        <v>917</v>
      </c>
    </row>
    <row r="467" spans="1:6" ht="14.1" customHeight="1" x14ac:dyDescent="0.2">
      <c r="A467" s="173" t="s">
        <v>914</v>
      </c>
      <c r="B467" s="173" t="s">
        <v>915</v>
      </c>
      <c r="C467" s="174" t="s">
        <v>1034</v>
      </c>
      <c r="D467" s="175" t="s">
        <v>471</v>
      </c>
      <c r="E467" s="176">
        <v>8142</v>
      </c>
      <c r="F467" s="177" t="s">
        <v>917</v>
      </c>
    </row>
    <row r="468" spans="1:6" ht="14.1" customHeight="1" x14ac:dyDescent="0.2">
      <c r="A468" s="173" t="s">
        <v>914</v>
      </c>
      <c r="B468" s="173" t="s">
        <v>915</v>
      </c>
      <c r="C468" s="174" t="s">
        <v>1035</v>
      </c>
      <c r="D468" s="175" t="s">
        <v>471</v>
      </c>
      <c r="E468" s="176">
        <v>6608</v>
      </c>
      <c r="F468" s="177" t="s">
        <v>917</v>
      </c>
    </row>
    <row r="469" spans="1:6" ht="15" customHeight="1" x14ac:dyDescent="0.2">
      <c r="A469" s="173" t="s">
        <v>914</v>
      </c>
      <c r="B469" s="173" t="s">
        <v>915</v>
      </c>
      <c r="C469" s="174" t="s">
        <v>1036</v>
      </c>
      <c r="D469" s="175" t="s">
        <v>471</v>
      </c>
      <c r="E469" s="176">
        <v>1899.8</v>
      </c>
      <c r="F469" s="177" t="s">
        <v>917</v>
      </c>
    </row>
    <row r="470" spans="1:6" ht="24" x14ac:dyDescent="0.2">
      <c r="A470" s="173" t="s">
        <v>914</v>
      </c>
      <c r="B470" s="173" t="s">
        <v>915</v>
      </c>
      <c r="C470" s="174" t="s">
        <v>1037</v>
      </c>
      <c r="D470" s="175" t="s">
        <v>471</v>
      </c>
      <c r="E470" s="176">
        <v>7788</v>
      </c>
      <c r="F470" s="177" t="s">
        <v>917</v>
      </c>
    </row>
    <row r="471" spans="1:6" ht="24" x14ac:dyDescent="0.2">
      <c r="A471" s="173" t="s">
        <v>914</v>
      </c>
      <c r="B471" s="173" t="s">
        <v>915</v>
      </c>
      <c r="C471" s="174" t="s">
        <v>1038</v>
      </c>
      <c r="D471" s="175" t="s">
        <v>471</v>
      </c>
      <c r="E471" s="176">
        <v>8732</v>
      </c>
      <c r="F471" s="177" t="s">
        <v>917</v>
      </c>
    </row>
    <row r="472" spans="1:6" ht="14.1" customHeight="1" x14ac:dyDescent="0.2">
      <c r="A472" s="173" t="s">
        <v>914</v>
      </c>
      <c r="B472" s="173" t="s">
        <v>915</v>
      </c>
      <c r="C472" s="174" t="s">
        <v>1039</v>
      </c>
      <c r="D472" s="175" t="s">
        <v>471</v>
      </c>
      <c r="E472" s="176">
        <v>1911.01</v>
      </c>
      <c r="F472" s="177" t="s">
        <v>917</v>
      </c>
    </row>
    <row r="473" spans="1:6" ht="14.1" customHeight="1" x14ac:dyDescent="0.2">
      <c r="A473" s="173" t="s">
        <v>914</v>
      </c>
      <c r="B473" s="173" t="s">
        <v>915</v>
      </c>
      <c r="C473" s="174" t="s">
        <v>1040</v>
      </c>
      <c r="D473" s="175" t="s">
        <v>471</v>
      </c>
      <c r="E473" s="176">
        <v>7670</v>
      </c>
      <c r="F473" s="177" t="s">
        <v>917</v>
      </c>
    </row>
    <row r="474" spans="1:6" ht="15.95" customHeight="1" x14ac:dyDescent="0.2">
      <c r="A474" s="173" t="s">
        <v>914</v>
      </c>
      <c r="B474" s="173" t="s">
        <v>915</v>
      </c>
      <c r="C474" s="174" t="s">
        <v>1041</v>
      </c>
      <c r="D474" s="175" t="s">
        <v>471</v>
      </c>
      <c r="E474" s="176">
        <v>14.75</v>
      </c>
      <c r="F474" s="177" t="s">
        <v>917</v>
      </c>
    </row>
    <row r="475" spans="1:6" ht="15.95" customHeight="1" x14ac:dyDescent="0.2">
      <c r="A475" s="173" t="s">
        <v>914</v>
      </c>
      <c r="B475" s="173" t="s">
        <v>915</v>
      </c>
      <c r="C475" s="174" t="s">
        <v>1042</v>
      </c>
      <c r="D475" s="175" t="s">
        <v>471</v>
      </c>
      <c r="E475" s="176">
        <v>233.64</v>
      </c>
      <c r="F475" s="177" t="s">
        <v>917</v>
      </c>
    </row>
    <row r="476" spans="1:6" ht="15" customHeight="1" x14ac:dyDescent="0.2">
      <c r="A476" s="181" t="s">
        <v>1043</v>
      </c>
      <c r="B476" s="181" t="s">
        <v>1044</v>
      </c>
      <c r="C476" s="182" t="s">
        <v>1045</v>
      </c>
      <c r="D476" s="183" t="s">
        <v>869</v>
      </c>
      <c r="E476" s="184">
        <v>250</v>
      </c>
      <c r="F476" s="185" t="s">
        <v>1046</v>
      </c>
    </row>
    <row r="477" spans="1:6" x14ac:dyDescent="0.2">
      <c r="A477" s="181" t="s">
        <v>1043</v>
      </c>
      <c r="B477" s="181" t="s">
        <v>1044</v>
      </c>
      <c r="C477" s="182" t="s">
        <v>1047</v>
      </c>
      <c r="D477" s="183" t="s">
        <v>471</v>
      </c>
      <c r="E477" s="184">
        <v>362.25</v>
      </c>
      <c r="F477" s="185" t="s">
        <v>1048</v>
      </c>
    </row>
    <row r="478" spans="1:6" ht="15" customHeight="1" x14ac:dyDescent="0.2">
      <c r="A478" s="181" t="s">
        <v>1043</v>
      </c>
      <c r="B478" s="181" t="s">
        <v>1044</v>
      </c>
      <c r="C478" s="182" t="s">
        <v>1049</v>
      </c>
      <c r="D478" s="183" t="s">
        <v>471</v>
      </c>
      <c r="E478" s="184">
        <v>402.67669999999998</v>
      </c>
      <c r="F478" s="185" t="s">
        <v>1046</v>
      </c>
    </row>
    <row r="479" spans="1:6" x14ac:dyDescent="0.2">
      <c r="A479" s="181" t="s">
        <v>1043</v>
      </c>
      <c r="B479" s="181" t="s">
        <v>1044</v>
      </c>
      <c r="C479" s="186" t="s">
        <v>1050</v>
      </c>
      <c r="D479" s="187" t="s">
        <v>471</v>
      </c>
      <c r="E479" s="188">
        <v>475.16</v>
      </c>
      <c r="F479" s="185" t="s">
        <v>1048</v>
      </c>
    </row>
    <row r="480" spans="1:6" ht="15.95" customHeight="1" x14ac:dyDescent="0.2">
      <c r="A480" s="181" t="s">
        <v>1043</v>
      </c>
      <c r="B480" s="181" t="s">
        <v>1044</v>
      </c>
      <c r="C480" s="182" t="s">
        <v>1051</v>
      </c>
      <c r="D480" s="183" t="s">
        <v>471</v>
      </c>
      <c r="E480" s="184">
        <v>466.1</v>
      </c>
      <c r="F480" s="185" t="s">
        <v>1046</v>
      </c>
    </row>
    <row r="481" spans="1:6" x14ac:dyDescent="0.2">
      <c r="A481" s="181" t="s">
        <v>1043</v>
      </c>
      <c r="B481" s="181" t="s">
        <v>1044</v>
      </c>
      <c r="C481" s="182" t="s">
        <v>1052</v>
      </c>
      <c r="D481" s="183" t="s">
        <v>471</v>
      </c>
      <c r="E481" s="184">
        <v>475.16</v>
      </c>
      <c r="F481" s="185" t="s">
        <v>1048</v>
      </c>
    </row>
    <row r="482" spans="1:6" ht="17.100000000000001" customHeight="1" x14ac:dyDescent="0.2">
      <c r="A482" s="181" t="s">
        <v>1043</v>
      </c>
      <c r="B482" s="181" t="s">
        <v>1044</v>
      </c>
      <c r="C482" s="182" t="s">
        <v>1053</v>
      </c>
      <c r="D482" s="183" t="s">
        <v>788</v>
      </c>
      <c r="E482" s="184">
        <v>148</v>
      </c>
      <c r="F482" s="185" t="s">
        <v>1046</v>
      </c>
    </row>
    <row r="483" spans="1:6" x14ac:dyDescent="0.2">
      <c r="A483" s="181" t="s">
        <v>1043</v>
      </c>
      <c r="B483" s="181" t="s">
        <v>1044</v>
      </c>
      <c r="C483" s="182" t="s">
        <v>1054</v>
      </c>
      <c r="D483" s="183" t="s">
        <v>788</v>
      </c>
      <c r="E483" s="184">
        <v>393.75</v>
      </c>
      <c r="F483" s="185" t="s">
        <v>1048</v>
      </c>
    </row>
    <row r="484" spans="1:6" x14ac:dyDescent="0.2">
      <c r="A484" s="181" t="s">
        <v>1043</v>
      </c>
      <c r="B484" s="181" t="s">
        <v>1044</v>
      </c>
      <c r="C484" s="182" t="s">
        <v>1055</v>
      </c>
      <c r="D484" s="183" t="s">
        <v>471</v>
      </c>
      <c r="E484" s="184">
        <v>1535.12</v>
      </c>
      <c r="F484" s="185" t="s">
        <v>1048</v>
      </c>
    </row>
    <row r="485" spans="1:6" x14ac:dyDescent="0.2">
      <c r="A485" s="181" t="s">
        <v>1043</v>
      </c>
      <c r="B485" s="181" t="s">
        <v>1044</v>
      </c>
      <c r="C485" s="182" t="s">
        <v>1056</v>
      </c>
      <c r="D485" s="183" t="s">
        <v>471</v>
      </c>
      <c r="E485" s="184">
        <v>1300.95</v>
      </c>
      <c r="F485" s="185" t="s">
        <v>1046</v>
      </c>
    </row>
    <row r="486" spans="1:6" x14ac:dyDescent="0.2">
      <c r="A486" s="181" t="s">
        <v>1043</v>
      </c>
      <c r="B486" s="181" t="s">
        <v>1044</v>
      </c>
      <c r="C486" s="182" t="s">
        <v>1057</v>
      </c>
      <c r="D486" s="183" t="s">
        <v>471</v>
      </c>
      <c r="E486" s="184">
        <v>299.72000000000003</v>
      </c>
      <c r="F486" s="185" t="s">
        <v>1048</v>
      </c>
    </row>
    <row r="487" spans="1:6" x14ac:dyDescent="0.2">
      <c r="A487" s="181" t="s">
        <v>1043</v>
      </c>
      <c r="B487" s="181" t="s">
        <v>1044</v>
      </c>
      <c r="C487" s="182" t="s">
        <v>1058</v>
      </c>
      <c r="D487" s="183" t="s">
        <v>471</v>
      </c>
      <c r="E487" s="184">
        <v>236</v>
      </c>
      <c r="F487" s="185" t="s">
        <v>1046</v>
      </c>
    </row>
    <row r="488" spans="1:6" x14ac:dyDescent="0.2">
      <c r="A488" s="181" t="s">
        <v>1043</v>
      </c>
      <c r="B488" s="181" t="s">
        <v>1044</v>
      </c>
      <c r="C488" s="182" t="s">
        <v>1059</v>
      </c>
      <c r="D488" s="183" t="s">
        <v>471</v>
      </c>
      <c r="E488" s="184">
        <v>131.58000000000001</v>
      </c>
      <c r="F488" s="185" t="s">
        <v>1048</v>
      </c>
    </row>
    <row r="489" spans="1:6" ht="21.95" customHeight="1" x14ac:dyDescent="0.2">
      <c r="A489" s="181" t="s">
        <v>1043</v>
      </c>
      <c r="B489" s="181" t="s">
        <v>1044</v>
      </c>
      <c r="C489" s="182" t="s">
        <v>1060</v>
      </c>
      <c r="D489" s="183" t="s">
        <v>471</v>
      </c>
      <c r="E489" s="184">
        <v>136.29</v>
      </c>
      <c r="F489" s="185" t="s">
        <v>1046</v>
      </c>
    </row>
    <row r="490" spans="1:6" ht="24.75" customHeight="1" x14ac:dyDescent="0.2">
      <c r="A490" s="181" t="s">
        <v>1043</v>
      </c>
      <c r="B490" s="181" t="s">
        <v>1044</v>
      </c>
      <c r="C490" s="182" t="s">
        <v>1061</v>
      </c>
      <c r="D490" s="183" t="s">
        <v>471</v>
      </c>
      <c r="E490" s="184">
        <v>74.34</v>
      </c>
      <c r="F490" s="185" t="s">
        <v>1046</v>
      </c>
    </row>
    <row r="491" spans="1:6" ht="27.75" customHeight="1" x14ac:dyDescent="0.2">
      <c r="A491" s="181" t="s">
        <v>1043</v>
      </c>
      <c r="B491" s="181" t="s">
        <v>1044</v>
      </c>
      <c r="C491" s="182" t="s">
        <v>1062</v>
      </c>
      <c r="D491" s="183" t="s">
        <v>471</v>
      </c>
      <c r="E491" s="184">
        <v>52.4983</v>
      </c>
      <c r="F491" s="185" t="s">
        <v>1046</v>
      </c>
    </row>
    <row r="492" spans="1:6" ht="24.95" customHeight="1" x14ac:dyDescent="0.2">
      <c r="A492" s="181" t="s">
        <v>1043</v>
      </c>
      <c r="B492" s="181" t="s">
        <v>1044</v>
      </c>
      <c r="C492" s="182" t="s">
        <v>1063</v>
      </c>
      <c r="D492" s="183" t="s">
        <v>471</v>
      </c>
      <c r="E492" s="184">
        <v>61.95</v>
      </c>
      <c r="F492" s="185" t="s">
        <v>1048</v>
      </c>
    </row>
    <row r="493" spans="1:6" ht="20.100000000000001" customHeight="1" x14ac:dyDescent="0.2">
      <c r="A493" s="181" t="s">
        <v>1043</v>
      </c>
      <c r="B493" s="181" t="s">
        <v>1044</v>
      </c>
      <c r="C493" s="182" t="s">
        <v>1064</v>
      </c>
      <c r="D493" s="183" t="s">
        <v>471</v>
      </c>
      <c r="E493" s="184">
        <v>94.352699999999999</v>
      </c>
      <c r="F493" s="185" t="s">
        <v>1046</v>
      </c>
    </row>
    <row r="494" spans="1:6" ht="21" customHeight="1" x14ac:dyDescent="0.2">
      <c r="A494" s="181" t="s">
        <v>1043</v>
      </c>
      <c r="B494" s="181" t="s">
        <v>1044</v>
      </c>
      <c r="C494" s="182" t="s">
        <v>1065</v>
      </c>
      <c r="D494" s="183" t="s">
        <v>471</v>
      </c>
      <c r="E494" s="184">
        <v>131.58199999999999</v>
      </c>
      <c r="F494" s="185" t="s">
        <v>1048</v>
      </c>
    </row>
    <row r="495" spans="1:6" ht="22.5" customHeight="1" x14ac:dyDescent="0.2">
      <c r="A495" s="181" t="s">
        <v>1043</v>
      </c>
      <c r="B495" s="181" t="s">
        <v>1044</v>
      </c>
      <c r="C495" s="182" t="s">
        <v>1066</v>
      </c>
      <c r="D495" s="183" t="s">
        <v>471</v>
      </c>
      <c r="E495" s="184">
        <v>94.352699999999999</v>
      </c>
      <c r="F495" s="185" t="s">
        <v>1046</v>
      </c>
    </row>
    <row r="496" spans="1:6" ht="21" customHeight="1" x14ac:dyDescent="0.2">
      <c r="A496" s="181" t="s">
        <v>1043</v>
      </c>
      <c r="B496" s="181" t="s">
        <v>1044</v>
      </c>
      <c r="C496" s="182" t="s">
        <v>1067</v>
      </c>
      <c r="D496" s="183" t="s">
        <v>471</v>
      </c>
      <c r="E496" s="184">
        <v>131.58199999999999</v>
      </c>
      <c r="F496" s="185" t="s">
        <v>1048</v>
      </c>
    </row>
    <row r="497" spans="1:6" ht="21" customHeight="1" x14ac:dyDescent="0.2">
      <c r="A497" s="181" t="s">
        <v>1043</v>
      </c>
      <c r="B497" s="181" t="s">
        <v>1044</v>
      </c>
      <c r="C497" s="182" t="s">
        <v>1068</v>
      </c>
      <c r="D497" s="183" t="s">
        <v>471</v>
      </c>
      <c r="E497" s="184">
        <v>43.365299999999998</v>
      </c>
      <c r="F497" s="185" t="s">
        <v>1046</v>
      </c>
    </row>
    <row r="498" spans="1:6" ht="23.25" customHeight="1" x14ac:dyDescent="0.2">
      <c r="A498" s="181" t="s">
        <v>1043</v>
      </c>
      <c r="B498" s="181" t="s">
        <v>1044</v>
      </c>
      <c r="C498" s="182" t="s">
        <v>1069</v>
      </c>
      <c r="D498" s="183" t="s">
        <v>471</v>
      </c>
      <c r="E498" s="184">
        <v>78.75</v>
      </c>
      <c r="F498" s="185" t="s">
        <v>1048</v>
      </c>
    </row>
    <row r="499" spans="1:6" ht="23.25" customHeight="1" x14ac:dyDescent="0.2">
      <c r="A499" s="181" t="s">
        <v>1043</v>
      </c>
      <c r="B499" s="181" t="s">
        <v>1044</v>
      </c>
      <c r="C499" s="182" t="s">
        <v>1070</v>
      </c>
      <c r="D499" s="183" t="s">
        <v>471</v>
      </c>
      <c r="E499" s="184">
        <v>73</v>
      </c>
      <c r="F499" s="185" t="s">
        <v>1046</v>
      </c>
    </row>
    <row r="500" spans="1:6" ht="15" customHeight="1" x14ac:dyDescent="0.2">
      <c r="A500" s="181" t="s">
        <v>1043</v>
      </c>
      <c r="B500" s="181" t="s">
        <v>1044</v>
      </c>
      <c r="C500" s="182" t="s">
        <v>1071</v>
      </c>
      <c r="D500" s="183" t="s">
        <v>471</v>
      </c>
      <c r="E500" s="184">
        <v>723.70500000000004</v>
      </c>
      <c r="F500" s="185" t="s">
        <v>1048</v>
      </c>
    </row>
    <row r="501" spans="1:6" ht="22.5" customHeight="1" x14ac:dyDescent="0.2">
      <c r="A501" s="181" t="s">
        <v>1043</v>
      </c>
      <c r="B501" s="181" t="s">
        <v>1044</v>
      </c>
      <c r="C501" s="182" t="s">
        <v>1072</v>
      </c>
      <c r="D501" s="183" t="s">
        <v>471</v>
      </c>
      <c r="E501" s="184">
        <v>224.2</v>
      </c>
      <c r="F501" s="185" t="s">
        <v>1046</v>
      </c>
    </row>
    <row r="502" spans="1:6" ht="26.25" customHeight="1" x14ac:dyDescent="0.2">
      <c r="A502" s="181" t="s">
        <v>1043</v>
      </c>
      <c r="B502" s="181" t="s">
        <v>1044</v>
      </c>
      <c r="C502" s="182" t="s">
        <v>1073</v>
      </c>
      <c r="D502" s="183" t="s">
        <v>471</v>
      </c>
      <c r="E502" s="184">
        <v>433.65</v>
      </c>
      <c r="F502" s="185" t="s">
        <v>1048</v>
      </c>
    </row>
    <row r="503" spans="1:6" ht="18.95" customHeight="1" x14ac:dyDescent="0.2">
      <c r="A503" s="181" t="s">
        <v>1043</v>
      </c>
      <c r="B503" s="181" t="s">
        <v>1044</v>
      </c>
      <c r="C503" s="182" t="s">
        <v>1074</v>
      </c>
      <c r="D503" s="183" t="s">
        <v>471</v>
      </c>
      <c r="E503" s="184">
        <v>224.2</v>
      </c>
      <c r="F503" s="185" t="s">
        <v>1046</v>
      </c>
    </row>
    <row r="504" spans="1:6" ht="17.100000000000001" customHeight="1" x14ac:dyDescent="0.2">
      <c r="A504" s="181" t="s">
        <v>1043</v>
      </c>
      <c r="B504" s="181" t="s">
        <v>1044</v>
      </c>
      <c r="C504" s="182" t="s">
        <v>1075</v>
      </c>
      <c r="D504" s="183" t="s">
        <v>471</v>
      </c>
      <c r="E504" s="184">
        <v>433.65</v>
      </c>
      <c r="F504" s="185" t="s">
        <v>1048</v>
      </c>
    </row>
    <row r="505" spans="1:6" ht="29.25" customHeight="1" x14ac:dyDescent="0.2">
      <c r="A505" s="181" t="s">
        <v>1043</v>
      </c>
      <c r="B505" s="181" t="s">
        <v>1044</v>
      </c>
      <c r="C505" s="182" t="s">
        <v>1076</v>
      </c>
      <c r="D505" s="183" t="s">
        <v>471</v>
      </c>
      <c r="E505" s="184">
        <v>224.2</v>
      </c>
      <c r="F505" s="185" t="s">
        <v>1046</v>
      </c>
    </row>
    <row r="506" spans="1:6" ht="31.5" customHeight="1" x14ac:dyDescent="0.2">
      <c r="A506" s="181" t="s">
        <v>1043</v>
      </c>
      <c r="B506" s="181" t="s">
        <v>1044</v>
      </c>
      <c r="C506" s="182" t="s">
        <v>1077</v>
      </c>
      <c r="D506" s="183" t="s">
        <v>471</v>
      </c>
      <c r="E506" s="184">
        <v>433.65</v>
      </c>
      <c r="F506" s="185" t="s">
        <v>1048</v>
      </c>
    </row>
    <row r="507" spans="1:6" ht="24.75" customHeight="1" x14ac:dyDescent="0.2">
      <c r="A507" s="181" t="s">
        <v>1043</v>
      </c>
      <c r="B507" s="181" t="s">
        <v>1044</v>
      </c>
      <c r="C507" s="182" t="s">
        <v>1078</v>
      </c>
      <c r="D507" s="183" t="s">
        <v>471</v>
      </c>
      <c r="E507" s="184">
        <v>99.12</v>
      </c>
      <c r="F507" s="185" t="s">
        <v>1046</v>
      </c>
    </row>
    <row r="508" spans="1:6" x14ac:dyDescent="0.2">
      <c r="A508" s="181" t="s">
        <v>1043</v>
      </c>
      <c r="B508" s="181" t="s">
        <v>1044</v>
      </c>
      <c r="C508" s="182" t="s">
        <v>1079</v>
      </c>
      <c r="D508" s="183" t="s">
        <v>471</v>
      </c>
      <c r="E508" s="184">
        <v>384.09</v>
      </c>
      <c r="F508" s="185" t="s">
        <v>1046</v>
      </c>
    </row>
    <row r="509" spans="1:6" ht="36.75" customHeight="1" x14ac:dyDescent="0.2">
      <c r="A509" s="181" t="s">
        <v>1043</v>
      </c>
      <c r="B509" s="181" t="s">
        <v>1044</v>
      </c>
      <c r="C509" s="182" t="s">
        <v>1080</v>
      </c>
      <c r="D509" s="183" t="s">
        <v>471</v>
      </c>
      <c r="E509" s="184">
        <v>3669.75</v>
      </c>
      <c r="F509" s="185" t="s">
        <v>1046</v>
      </c>
    </row>
    <row r="510" spans="1:6" ht="37.5" customHeight="1" x14ac:dyDescent="0.2">
      <c r="A510" s="181" t="s">
        <v>1043</v>
      </c>
      <c r="B510" s="181" t="s">
        <v>1044</v>
      </c>
      <c r="C510" s="182" t="s">
        <v>1081</v>
      </c>
      <c r="D510" s="183" t="s">
        <v>869</v>
      </c>
      <c r="E510" s="184">
        <v>183.75</v>
      </c>
      <c r="F510" s="185" t="s">
        <v>1046</v>
      </c>
    </row>
    <row r="511" spans="1:6" ht="34.5" customHeight="1" x14ac:dyDescent="0.2">
      <c r="A511" s="181" t="s">
        <v>1043</v>
      </c>
      <c r="B511" s="181" t="s">
        <v>1044</v>
      </c>
      <c r="C511" s="182" t="s">
        <v>1082</v>
      </c>
      <c r="D511" s="183" t="s">
        <v>471</v>
      </c>
      <c r="E511" s="184">
        <v>255.86</v>
      </c>
      <c r="F511" s="185" t="s">
        <v>1048</v>
      </c>
    </row>
    <row r="512" spans="1:6" ht="30.75" customHeight="1" x14ac:dyDescent="0.2">
      <c r="A512" s="181" t="s">
        <v>1043</v>
      </c>
      <c r="B512" s="181" t="s">
        <v>1044</v>
      </c>
      <c r="C512" s="182" t="s">
        <v>1083</v>
      </c>
      <c r="D512" s="183" t="s">
        <v>471</v>
      </c>
      <c r="E512" s="184">
        <v>548.26</v>
      </c>
      <c r="F512" s="185" t="s">
        <v>1048</v>
      </c>
    </row>
    <row r="513" spans="1:6" ht="35.25" customHeight="1" x14ac:dyDescent="0.2">
      <c r="A513" s="181" t="s">
        <v>1043</v>
      </c>
      <c r="B513" s="181" t="s">
        <v>1044</v>
      </c>
      <c r="C513" s="182" t="s">
        <v>1084</v>
      </c>
      <c r="D513" s="183" t="s">
        <v>471</v>
      </c>
      <c r="E513" s="184">
        <v>3422</v>
      </c>
      <c r="F513" s="185" t="s">
        <v>1046</v>
      </c>
    </row>
    <row r="514" spans="1:6" ht="24.75" customHeight="1" x14ac:dyDescent="0.2">
      <c r="A514" s="34" t="s">
        <v>116</v>
      </c>
      <c r="B514" s="34" t="s">
        <v>1085</v>
      </c>
      <c r="C514" s="35" t="s">
        <v>1086</v>
      </c>
      <c r="D514" s="36" t="s">
        <v>891</v>
      </c>
      <c r="E514" s="37">
        <v>1500</v>
      </c>
      <c r="F514" s="74" t="s">
        <v>1087</v>
      </c>
    </row>
    <row r="515" spans="1:6" ht="27" customHeight="1" x14ac:dyDescent="0.2">
      <c r="A515" s="34" t="s">
        <v>116</v>
      </c>
      <c r="B515" s="34" t="s">
        <v>1085</v>
      </c>
      <c r="C515" s="35" t="s">
        <v>1086</v>
      </c>
      <c r="D515" s="36" t="s">
        <v>891</v>
      </c>
      <c r="E515" s="37">
        <v>2050</v>
      </c>
      <c r="F515" s="74" t="s">
        <v>1087</v>
      </c>
    </row>
    <row r="516" spans="1:6" ht="27.75" customHeight="1" x14ac:dyDescent="0.2">
      <c r="A516" s="34" t="s">
        <v>116</v>
      </c>
      <c r="B516" s="34" t="s">
        <v>1085</v>
      </c>
      <c r="C516" s="35" t="s">
        <v>1088</v>
      </c>
      <c r="D516" s="36" t="s">
        <v>891</v>
      </c>
      <c r="E516" s="37">
        <v>3500</v>
      </c>
      <c r="F516" s="74" t="s">
        <v>1087</v>
      </c>
    </row>
    <row r="517" spans="1:6" ht="32.25" customHeight="1" x14ac:dyDescent="0.2">
      <c r="A517" s="34" t="s">
        <v>116</v>
      </c>
      <c r="B517" s="34" t="s">
        <v>1085</v>
      </c>
      <c r="C517" s="35" t="s">
        <v>1089</v>
      </c>
      <c r="D517" s="36" t="s">
        <v>891</v>
      </c>
      <c r="E517" s="37">
        <v>2100</v>
      </c>
      <c r="F517" s="74" t="s">
        <v>1087</v>
      </c>
    </row>
    <row r="518" spans="1:6" x14ac:dyDescent="0.2">
      <c r="A518" s="34" t="s">
        <v>256</v>
      </c>
      <c r="B518" s="34" t="s">
        <v>1090</v>
      </c>
      <c r="C518" s="35" t="s">
        <v>256</v>
      </c>
      <c r="D518" s="36" t="s">
        <v>1091</v>
      </c>
      <c r="E518" s="37">
        <v>0</v>
      </c>
      <c r="F518" s="74" t="s">
        <v>1092</v>
      </c>
    </row>
    <row r="519" spans="1:6" x14ac:dyDescent="0.2">
      <c r="A519" s="34" t="s">
        <v>257</v>
      </c>
      <c r="B519" s="34" t="s">
        <v>1090</v>
      </c>
      <c r="C519" s="35" t="s">
        <v>257</v>
      </c>
      <c r="D519" s="36" t="s">
        <v>1091</v>
      </c>
      <c r="E519" s="37">
        <v>0</v>
      </c>
      <c r="F519" s="74" t="s">
        <v>1093</v>
      </c>
    </row>
    <row r="520" spans="1:6" x14ac:dyDescent="0.2">
      <c r="A520" s="34" t="s">
        <v>258</v>
      </c>
      <c r="B520" s="34" t="s">
        <v>1090</v>
      </c>
      <c r="C520" s="35" t="s">
        <v>258</v>
      </c>
      <c r="D520" s="36" t="s">
        <v>1091</v>
      </c>
      <c r="E520" s="37">
        <v>0</v>
      </c>
      <c r="F520" s="74" t="s">
        <v>1094</v>
      </c>
    </row>
    <row r="539" spans="1:4" ht="15" x14ac:dyDescent="0.25">
      <c r="A539" s="189" t="s">
        <v>0</v>
      </c>
      <c r="B539" s="190"/>
      <c r="C539" s="190"/>
      <c r="D539" s="190"/>
    </row>
    <row r="540" spans="1:4" ht="15" x14ac:dyDescent="0.25">
      <c r="A540" s="192" t="s">
        <v>179</v>
      </c>
      <c r="B540" s="190" t="s">
        <v>469</v>
      </c>
      <c r="C540" s="190"/>
      <c r="D540" s="190"/>
    </row>
    <row r="541" spans="1:4" ht="15" x14ac:dyDescent="0.25">
      <c r="A541" s="192" t="s">
        <v>170</v>
      </c>
      <c r="B541" s="190" t="s">
        <v>474</v>
      </c>
      <c r="C541" s="190"/>
      <c r="D541" s="190"/>
    </row>
    <row r="542" spans="1:4" ht="15" x14ac:dyDescent="0.25">
      <c r="A542" s="192" t="s">
        <v>194</v>
      </c>
      <c r="B542" s="190" t="s">
        <v>496</v>
      </c>
      <c r="C542" s="190"/>
      <c r="D542" s="190"/>
    </row>
    <row r="543" spans="1:4" ht="15" x14ac:dyDescent="0.25">
      <c r="A543" s="192" t="s">
        <v>256</v>
      </c>
      <c r="B543" s="190" t="s">
        <v>1090</v>
      </c>
      <c r="C543" s="190"/>
      <c r="D543" s="190"/>
    </row>
    <row r="544" spans="1:4" ht="15" x14ac:dyDescent="0.25">
      <c r="A544" s="192" t="s">
        <v>257</v>
      </c>
      <c r="B544" s="190" t="s">
        <v>1090</v>
      </c>
      <c r="C544" s="190"/>
      <c r="D544" s="190"/>
    </row>
    <row r="545" spans="1:4" ht="15" x14ac:dyDescent="0.25">
      <c r="A545" s="192" t="s">
        <v>506</v>
      </c>
      <c r="B545" s="190" t="s">
        <v>507</v>
      </c>
      <c r="C545" s="190"/>
      <c r="D545" s="190"/>
    </row>
    <row r="546" spans="1:4" ht="15" x14ac:dyDescent="0.25">
      <c r="A546" s="192" t="s">
        <v>263</v>
      </c>
      <c r="B546" s="190" t="s">
        <v>514</v>
      </c>
      <c r="C546" s="190"/>
      <c r="D546" s="190"/>
    </row>
    <row r="547" spans="1:4" ht="15" x14ac:dyDescent="0.25">
      <c r="A547" s="192" t="s">
        <v>251</v>
      </c>
      <c r="B547" s="190" t="s">
        <v>525</v>
      </c>
      <c r="C547" s="190"/>
      <c r="D547" s="190"/>
    </row>
    <row r="548" spans="1:4" ht="15" x14ac:dyDescent="0.25">
      <c r="A548" s="192" t="s">
        <v>615</v>
      </c>
      <c r="B548" s="190" t="s">
        <v>616</v>
      </c>
      <c r="C548" s="190"/>
      <c r="D548" s="190"/>
    </row>
    <row r="549" spans="1:4" ht="15" x14ac:dyDescent="0.25">
      <c r="A549" s="192" t="s">
        <v>438</v>
      </c>
      <c r="B549" s="190" t="s">
        <v>623</v>
      </c>
      <c r="C549" s="190"/>
      <c r="D549" s="190"/>
    </row>
    <row r="550" spans="1:4" ht="15" x14ac:dyDescent="0.25">
      <c r="A550" s="192" t="s">
        <v>627</v>
      </c>
      <c r="B550" s="190" t="s">
        <v>628</v>
      </c>
      <c r="C550" s="190"/>
      <c r="D550" s="190"/>
    </row>
    <row r="551" spans="1:4" ht="15" x14ac:dyDescent="0.25">
      <c r="A551" s="192" t="s">
        <v>223</v>
      </c>
      <c r="B551" s="190" t="s">
        <v>633</v>
      </c>
      <c r="C551" s="190"/>
      <c r="D551" s="190"/>
    </row>
    <row r="552" spans="1:4" ht="15" x14ac:dyDescent="0.25">
      <c r="A552" s="192" t="s">
        <v>210</v>
      </c>
      <c r="B552" s="190" t="s">
        <v>645</v>
      </c>
      <c r="C552" s="190"/>
      <c r="D552" s="190"/>
    </row>
    <row r="553" spans="1:4" ht="15" x14ac:dyDescent="0.25">
      <c r="A553" s="192" t="s">
        <v>115</v>
      </c>
      <c r="B553" s="190" t="s">
        <v>678</v>
      </c>
      <c r="C553" s="190"/>
      <c r="D553" s="190"/>
    </row>
    <row r="554" spans="1:4" ht="15" x14ac:dyDescent="0.25">
      <c r="A554" s="192" t="s">
        <v>191</v>
      </c>
      <c r="B554" s="190" t="s">
        <v>681</v>
      </c>
      <c r="C554" s="190"/>
      <c r="D554" s="190"/>
    </row>
    <row r="555" spans="1:4" ht="15" x14ac:dyDescent="0.25">
      <c r="A555" s="192" t="s">
        <v>145</v>
      </c>
      <c r="B555" s="190" t="s">
        <v>691</v>
      </c>
      <c r="C555" s="190"/>
      <c r="D555" s="190"/>
    </row>
    <row r="556" spans="1:4" ht="15" x14ac:dyDescent="0.25">
      <c r="A556" s="192" t="s">
        <v>695</v>
      </c>
      <c r="B556" s="190" t="s">
        <v>691</v>
      </c>
      <c r="C556" s="190"/>
      <c r="D556" s="190"/>
    </row>
    <row r="557" spans="1:4" ht="15" x14ac:dyDescent="0.25">
      <c r="A557" s="192" t="s">
        <v>144</v>
      </c>
      <c r="B557" s="190" t="s">
        <v>691</v>
      </c>
      <c r="C557" s="190"/>
    </row>
    <row r="558" spans="1:4" ht="15" x14ac:dyDescent="0.25">
      <c r="A558" s="192" t="s">
        <v>702</v>
      </c>
      <c r="B558" s="190" t="s">
        <v>691</v>
      </c>
      <c r="C558" s="190"/>
    </row>
    <row r="559" spans="1:4" ht="15" x14ac:dyDescent="0.25">
      <c r="A559" s="192" t="s">
        <v>711</v>
      </c>
      <c r="B559" s="190" t="s">
        <v>691</v>
      </c>
      <c r="C559" s="190"/>
    </row>
    <row r="560" spans="1:4" ht="15" x14ac:dyDescent="0.25">
      <c r="A560" s="192" t="s">
        <v>234</v>
      </c>
      <c r="B560" s="190" t="s">
        <v>716</v>
      </c>
      <c r="C560" s="190"/>
    </row>
    <row r="561" spans="1:3" ht="15" x14ac:dyDescent="0.25">
      <c r="A561" s="192" t="s">
        <v>733</v>
      </c>
      <c r="B561" s="190" t="s">
        <v>734</v>
      </c>
      <c r="C561" s="190"/>
    </row>
    <row r="562" spans="1:3" ht="15" x14ac:dyDescent="0.25">
      <c r="A562" s="192" t="s">
        <v>244</v>
      </c>
      <c r="B562" s="190" t="s">
        <v>738</v>
      </c>
      <c r="C562" s="190"/>
    </row>
    <row r="563" spans="1:3" ht="15" x14ac:dyDescent="0.25">
      <c r="A563" s="192" t="s">
        <v>136</v>
      </c>
      <c r="B563" s="190" t="s">
        <v>765</v>
      </c>
      <c r="C563" s="190"/>
    </row>
    <row r="564" spans="1:3" ht="15" x14ac:dyDescent="0.25">
      <c r="A564" s="192" t="s">
        <v>266</v>
      </c>
      <c r="B564" s="190" t="s">
        <v>768</v>
      </c>
      <c r="C564" s="190"/>
    </row>
    <row r="565" spans="1:3" ht="15" x14ac:dyDescent="0.25">
      <c r="A565" s="192" t="s">
        <v>258</v>
      </c>
      <c r="B565" s="190" t="s">
        <v>1090</v>
      </c>
      <c r="C565" s="190"/>
    </row>
    <row r="566" spans="1:3" ht="15" x14ac:dyDescent="0.25">
      <c r="A566" s="192" t="s">
        <v>119</v>
      </c>
      <c r="B566" s="190" t="s">
        <v>774</v>
      </c>
      <c r="C566" s="190"/>
    </row>
    <row r="567" spans="1:3" ht="15" x14ac:dyDescent="0.25">
      <c r="A567" s="192" t="s">
        <v>777</v>
      </c>
      <c r="B567" s="190" t="s">
        <v>778</v>
      </c>
      <c r="C567" s="190"/>
    </row>
    <row r="568" spans="1:3" ht="15" x14ac:dyDescent="0.25">
      <c r="A568" s="192" t="s">
        <v>183</v>
      </c>
      <c r="B568" s="190" t="s">
        <v>782</v>
      </c>
      <c r="C568" s="190"/>
    </row>
    <row r="569" spans="1:3" ht="15" x14ac:dyDescent="0.25">
      <c r="A569" s="192" t="s">
        <v>197</v>
      </c>
      <c r="B569" s="190" t="s">
        <v>786</v>
      </c>
      <c r="C569" s="190"/>
    </row>
    <row r="570" spans="1:3" ht="15" x14ac:dyDescent="0.25">
      <c r="A570" s="192" t="s">
        <v>204</v>
      </c>
      <c r="B570" s="190" t="s">
        <v>790</v>
      </c>
      <c r="C570" s="190"/>
    </row>
    <row r="571" spans="1:3" ht="15" x14ac:dyDescent="0.25">
      <c r="A571" s="192" t="s">
        <v>369</v>
      </c>
      <c r="B571" s="190" t="s">
        <v>795</v>
      </c>
      <c r="C571" s="190"/>
    </row>
    <row r="572" spans="1:3" ht="15" x14ac:dyDescent="0.25">
      <c r="A572" s="192" t="s">
        <v>203</v>
      </c>
      <c r="B572" s="190" t="s">
        <v>824</v>
      </c>
      <c r="C572" s="190"/>
    </row>
    <row r="573" spans="1:3" ht="15" x14ac:dyDescent="0.25">
      <c r="A573" s="192" t="s">
        <v>238</v>
      </c>
      <c r="B573" s="190" t="s">
        <v>831</v>
      </c>
      <c r="C573" s="190"/>
    </row>
    <row r="574" spans="1:3" ht="15" x14ac:dyDescent="0.25">
      <c r="A574" s="192" t="s">
        <v>187</v>
      </c>
      <c r="B574" s="190" t="s">
        <v>855</v>
      </c>
      <c r="C574" s="190"/>
    </row>
    <row r="575" spans="1:3" ht="15" x14ac:dyDescent="0.25">
      <c r="A575" s="192" t="s">
        <v>206</v>
      </c>
      <c r="B575" s="190" t="s">
        <v>877</v>
      </c>
      <c r="C575" s="190"/>
    </row>
    <row r="576" spans="1:3" ht="15" x14ac:dyDescent="0.25">
      <c r="A576" s="192" t="s">
        <v>880</v>
      </c>
      <c r="B576" s="190" t="s">
        <v>881</v>
      </c>
      <c r="C576" s="190"/>
    </row>
    <row r="577" spans="1:3" ht="15" x14ac:dyDescent="0.25">
      <c r="A577" s="192" t="s">
        <v>114</v>
      </c>
      <c r="B577" s="190" t="s">
        <v>884</v>
      </c>
      <c r="C577" s="190"/>
    </row>
    <row r="578" spans="1:3" ht="15" x14ac:dyDescent="0.25">
      <c r="A578" s="192" t="s">
        <v>888</v>
      </c>
      <c r="B578" s="190" t="s">
        <v>889</v>
      </c>
      <c r="C578" s="190"/>
    </row>
    <row r="579" spans="1:3" ht="15" x14ac:dyDescent="0.25">
      <c r="A579" s="192" t="s">
        <v>893</v>
      </c>
      <c r="B579" s="190" t="s">
        <v>894</v>
      </c>
      <c r="C579" s="190"/>
    </row>
    <row r="580" spans="1:3" ht="15" x14ac:dyDescent="0.25">
      <c r="A580" s="192" t="s">
        <v>898</v>
      </c>
      <c r="B580" s="190" t="s">
        <v>899</v>
      </c>
      <c r="C580" s="190"/>
    </row>
    <row r="581" spans="1:3" ht="15" x14ac:dyDescent="0.25">
      <c r="A581" s="192" t="s">
        <v>914</v>
      </c>
      <c r="B581" s="190" t="s">
        <v>915</v>
      </c>
      <c r="C581" s="190"/>
    </row>
    <row r="582" spans="1:3" ht="15" x14ac:dyDescent="0.25">
      <c r="A582" s="192" t="s">
        <v>1043</v>
      </c>
      <c r="B582" s="190" t="s">
        <v>1044</v>
      </c>
      <c r="C582" s="190"/>
    </row>
    <row r="583" spans="1:3" ht="15" x14ac:dyDescent="0.25">
      <c r="A583" s="192" t="s">
        <v>116</v>
      </c>
      <c r="B583" s="190" t="s">
        <v>1085</v>
      </c>
      <c r="C583" s="190"/>
    </row>
    <row r="584" spans="1:3" ht="15" x14ac:dyDescent="0.25">
      <c r="A584" s="192"/>
      <c r="B584" s="190"/>
      <c r="C584" s="190"/>
    </row>
    <row r="585" spans="1:3" ht="15" x14ac:dyDescent="0.25">
      <c r="B585" s="190"/>
    </row>
    <row r="586" spans="1:3" ht="15" x14ac:dyDescent="0.25">
      <c r="B586" s="190"/>
    </row>
    <row r="587" spans="1:3" ht="15" x14ac:dyDescent="0.25">
      <c r="B587" s="190"/>
    </row>
    <row r="588" spans="1:3" ht="15" x14ac:dyDescent="0.25">
      <c r="B588" s="190"/>
    </row>
    <row r="589" spans="1:3" ht="15" x14ac:dyDescent="0.25">
      <c r="B589" s="190"/>
    </row>
    <row r="590" spans="1:3" ht="15" x14ac:dyDescent="0.25">
      <c r="B590" s="190"/>
    </row>
    <row r="591" spans="1:3" ht="15" x14ac:dyDescent="0.25">
      <c r="B591" s="190"/>
    </row>
    <row r="592" spans="1:3" ht="15" x14ac:dyDescent="0.25">
      <c r="B592" s="190"/>
    </row>
    <row r="593" spans="2:2" ht="15" x14ac:dyDescent="0.25">
      <c r="B593" s="190"/>
    </row>
    <row r="594" spans="2:2" ht="15" x14ac:dyDescent="0.25">
      <c r="B594" s="190"/>
    </row>
    <row r="595" spans="2:2" ht="15" x14ac:dyDescent="0.25">
      <c r="B595" s="190"/>
    </row>
    <row r="596" spans="2:2" ht="15" x14ac:dyDescent="0.25">
      <c r="B596" s="190"/>
    </row>
    <row r="597" spans="2:2" ht="15" x14ac:dyDescent="0.25">
      <c r="B597" s="190"/>
    </row>
    <row r="598" spans="2:2" ht="15" x14ac:dyDescent="0.25">
      <c r="B598" s="190"/>
    </row>
    <row r="599" spans="2:2" ht="15" x14ac:dyDescent="0.25">
      <c r="B599" s="190"/>
    </row>
    <row r="600" spans="2:2" ht="15" x14ac:dyDescent="0.25">
      <c r="B600" s="190"/>
    </row>
    <row r="601" spans="2:2" ht="15" x14ac:dyDescent="0.25">
      <c r="B601" s="190"/>
    </row>
    <row r="602" spans="2:2" ht="15" x14ac:dyDescent="0.25">
      <c r="B602" s="190"/>
    </row>
    <row r="603" spans="2:2" ht="15" x14ac:dyDescent="0.25">
      <c r="B603" s="190"/>
    </row>
    <row r="604" spans="2:2" ht="15" x14ac:dyDescent="0.25">
      <c r="B604" s="190"/>
    </row>
    <row r="605" spans="2:2" ht="15" x14ac:dyDescent="0.25">
      <c r="B605" s="190"/>
    </row>
    <row r="606" spans="2:2" ht="15" x14ac:dyDescent="0.25">
      <c r="B606" s="190"/>
    </row>
    <row r="607" spans="2:2" ht="15" x14ac:dyDescent="0.25">
      <c r="B607" s="190"/>
    </row>
    <row r="608" spans="2:2" ht="15" x14ac:dyDescent="0.25">
      <c r="B608" s="190"/>
    </row>
    <row r="609" spans="2:2" ht="15" x14ac:dyDescent="0.25">
      <c r="B609" s="190"/>
    </row>
    <row r="610" spans="2:2" ht="15" x14ac:dyDescent="0.25">
      <c r="B610" s="190"/>
    </row>
    <row r="611" spans="2:2" ht="15" x14ac:dyDescent="0.25">
      <c r="B611" s="190"/>
    </row>
    <row r="612" spans="2:2" ht="15" x14ac:dyDescent="0.25">
      <c r="B612" s="190"/>
    </row>
    <row r="613" spans="2:2" ht="15" x14ac:dyDescent="0.25">
      <c r="B613" s="190"/>
    </row>
    <row r="614" spans="2:2" ht="15" x14ac:dyDescent="0.25">
      <c r="B614" s="190"/>
    </row>
    <row r="615" spans="2:2" ht="15" x14ac:dyDescent="0.25">
      <c r="B615" s="190"/>
    </row>
    <row r="616" spans="2:2" ht="15" x14ac:dyDescent="0.25">
      <c r="B616" s="190"/>
    </row>
    <row r="617" spans="2:2" ht="15" x14ac:dyDescent="0.25">
      <c r="B617" s="190"/>
    </row>
    <row r="618" spans="2:2" ht="15" x14ac:dyDescent="0.25">
      <c r="B618" s="190"/>
    </row>
    <row r="619" spans="2:2" ht="15" x14ac:dyDescent="0.25">
      <c r="B619" s="190"/>
    </row>
    <row r="620" spans="2:2" ht="15" x14ac:dyDescent="0.25">
      <c r="B620" s="190"/>
    </row>
    <row r="621" spans="2:2" ht="15" x14ac:dyDescent="0.25">
      <c r="B621" s="190"/>
    </row>
    <row r="622" spans="2:2" ht="15" x14ac:dyDescent="0.25">
      <c r="B622" s="190"/>
    </row>
    <row r="623" spans="2:2" ht="15" x14ac:dyDescent="0.25">
      <c r="B623" s="190"/>
    </row>
    <row r="624" spans="2:2" ht="15" x14ac:dyDescent="0.25">
      <c r="B624" s="190"/>
    </row>
    <row r="625" spans="2:2" ht="15" x14ac:dyDescent="0.25">
      <c r="B625" s="190"/>
    </row>
    <row r="626" spans="2:2" ht="15" x14ac:dyDescent="0.25">
      <c r="B626" s="190"/>
    </row>
    <row r="627" spans="2:2" ht="15" x14ac:dyDescent="0.25">
      <c r="B627" s="190"/>
    </row>
    <row r="628" spans="2:2" ht="15" x14ac:dyDescent="0.25">
      <c r="B628" s="190"/>
    </row>
  </sheetData>
  <autoFilter ref="A1:E517" xr:uid="{00000000-0009-0000-0000-000005000000}">
    <sortState xmlns:xlrd2="http://schemas.microsoft.com/office/spreadsheetml/2017/richdata2" ref="A2:E623">
      <sortCondition ref="A1:A623"/>
    </sortState>
  </autoFilter>
  <conditionalFormatting sqref="C135 C513 C449:C450">
    <cfRule type="colorScale" priority="2">
      <colorScale>
        <cfvo type="min"/>
        <cfvo type="percentile" val="50"/>
        <cfvo type="max"/>
        <color rgb="FFF8696B"/>
        <color rgb="FFFFEB84"/>
        <color rgb="FF63BE7B"/>
      </colorScale>
    </cfRule>
  </conditionalFormatting>
  <conditionalFormatting sqref="D135 D449">
    <cfRule type="colorScale" priority="3">
      <colorScale>
        <cfvo type="min"/>
        <cfvo type="percentile" val="50"/>
        <cfvo type="max"/>
        <color rgb="FFF8696B"/>
        <color rgb="FFFFEB84"/>
        <color rgb="FF63BE7B"/>
      </colorScale>
    </cfRule>
  </conditionalFormatting>
  <conditionalFormatting sqref="F513">
    <cfRule type="colorScale" priority="4">
      <colorScale>
        <cfvo type="min"/>
        <cfvo type="percentile" val="50"/>
        <cfvo type="max"/>
        <color rgb="FFF8696B"/>
        <color rgb="FFFFEB84"/>
        <color rgb="FF63BE7B"/>
      </colorScale>
    </cfRule>
  </conditionalFormatting>
  <conditionalFormatting sqref="A513">
    <cfRule type="colorScale" priority="1">
      <colorScale>
        <cfvo type="min"/>
        <cfvo type="percentile" val="50"/>
        <cfvo type="max"/>
        <color rgb="FFF8696B"/>
        <color rgb="FFFFEB84"/>
        <color rgb="FF63BE7B"/>
      </colorScale>
    </cfRule>
  </conditionalFormatting>
  <pageMargins left="0.75" right="0.75" top="1" bottom="1" header="0.2" footer="0.2"/>
  <pageSetup fitToHeight="1000" orientation="landscape" horizontalDpi="300" verticalDpi="300" r:id="rId1"/>
  <headerFooter alignWithMargins="0">
    <oddHeader>&amp;C
Reporte&amp;LSistema de Información de la Gestión Financiera
Periodo:2017&amp;RCC-003
27/06/2017 08:23:24
Página &amp;P de &amp;N
40222915072-SIGEF</oddHeader>
    <oddFooter>&amp;C&amp;L&amp;R 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807"/>
  <sheetViews>
    <sheetView showGridLines="0" zoomScale="80" zoomScaleNormal="80" workbookViewId="0">
      <selection activeCell="N23" sqref="N23"/>
    </sheetView>
  </sheetViews>
  <sheetFormatPr baseColWidth="10" defaultColWidth="11.42578125" defaultRowHeight="15.75" x14ac:dyDescent="0.3"/>
  <cols>
    <col min="1" max="1" width="5.5703125" style="491" customWidth="1"/>
    <col min="2" max="2" width="5.28515625" style="578" customWidth="1"/>
    <col min="3" max="4" width="5" style="491" customWidth="1"/>
    <col min="5" max="5" width="5.28515625" style="579" customWidth="1"/>
    <col min="6" max="6" width="57.28515625" style="580" customWidth="1"/>
    <col min="7" max="7" width="18.7109375" style="580" customWidth="1"/>
    <col min="8" max="8" width="14.28515625" style="580" customWidth="1"/>
    <col min="9" max="9" width="14.85546875" style="580" customWidth="1"/>
    <col min="10" max="10" width="15.5703125" style="580" customWidth="1"/>
    <col min="11" max="11" width="11.42578125" style="581"/>
    <col min="12" max="12" width="13.85546875" style="23" bestFit="1" customWidth="1"/>
    <col min="13" max="13" width="12" style="23" bestFit="1" customWidth="1"/>
    <col min="14" max="54" width="11.42578125" style="23"/>
    <col min="55" max="16384" width="11.42578125" style="1"/>
  </cols>
  <sheetData>
    <row r="1" spans="1:11" ht="15.75" customHeight="1" x14ac:dyDescent="0.2">
      <c r="A1" s="616">
        <f>+PPNE1!B1</f>
        <v>0</v>
      </c>
      <c r="B1" s="617"/>
      <c r="C1" s="617"/>
      <c r="D1" s="617"/>
      <c r="E1" s="617"/>
      <c r="F1" s="617"/>
      <c r="G1" s="617"/>
      <c r="H1" s="617"/>
      <c r="I1" s="617"/>
      <c r="J1" s="617"/>
      <c r="K1" s="618"/>
    </row>
    <row r="2" spans="1:11" ht="15.75" customHeight="1" x14ac:dyDescent="0.25">
      <c r="A2" s="619" t="s">
        <v>444</v>
      </c>
      <c r="B2" s="605"/>
      <c r="C2" s="605"/>
      <c r="D2" s="605"/>
      <c r="E2" s="605"/>
      <c r="F2" s="605"/>
      <c r="G2" s="605"/>
      <c r="H2" s="605"/>
      <c r="I2" s="605"/>
      <c r="J2" s="605"/>
      <c r="K2" s="620"/>
    </row>
    <row r="3" spans="1:11" ht="15.75" customHeight="1" x14ac:dyDescent="0.25">
      <c r="A3" s="621" t="s">
        <v>445</v>
      </c>
      <c r="B3" s="607"/>
      <c r="C3" s="607"/>
      <c r="D3" s="607"/>
      <c r="E3" s="607"/>
      <c r="F3" s="607"/>
      <c r="G3" s="607"/>
      <c r="H3" s="607"/>
      <c r="I3" s="607"/>
      <c r="J3" s="607"/>
      <c r="K3" s="622"/>
    </row>
    <row r="4" spans="1:11" ht="15.75" customHeight="1" x14ac:dyDescent="0.2">
      <c r="A4" s="608" t="s">
        <v>309</v>
      </c>
      <c r="B4" s="609"/>
      <c r="C4" s="609"/>
      <c r="D4" s="609"/>
      <c r="E4" s="609"/>
      <c r="F4" s="609"/>
      <c r="G4" s="609"/>
      <c r="H4" s="609"/>
      <c r="I4" s="609"/>
      <c r="J4" s="609"/>
      <c r="K4" s="623"/>
    </row>
    <row r="5" spans="1:11" ht="15.75" customHeight="1" x14ac:dyDescent="0.2">
      <c r="A5" s="608">
        <f>+PPNE1!C5</f>
        <v>2021</v>
      </c>
      <c r="B5" s="609"/>
      <c r="C5" s="609"/>
      <c r="D5" s="609"/>
      <c r="E5" s="609"/>
      <c r="F5" s="609"/>
      <c r="G5" s="609"/>
      <c r="H5" s="609"/>
      <c r="I5" s="609"/>
      <c r="J5" s="609"/>
      <c r="K5" s="623"/>
    </row>
    <row r="6" spans="1:11" ht="15.75" customHeight="1" x14ac:dyDescent="0.2">
      <c r="A6" s="377" t="s">
        <v>311</v>
      </c>
      <c r="B6" s="495"/>
      <c r="C6" s="330"/>
      <c r="D6" s="330"/>
      <c r="E6" s="496"/>
      <c r="F6" s="610" t="str">
        <f>+PPNE1!B6</f>
        <v>Metropolitano</v>
      </c>
      <c r="G6" s="610"/>
      <c r="H6" s="610"/>
      <c r="I6" s="610"/>
      <c r="J6" s="610"/>
      <c r="K6" s="638"/>
    </row>
    <row r="7" spans="1:11" ht="15.75" customHeight="1" x14ac:dyDescent="0.2">
      <c r="A7" s="378" t="s">
        <v>310</v>
      </c>
      <c r="B7" s="497"/>
      <c r="C7" s="329"/>
      <c r="D7" s="498"/>
      <c r="E7" s="499"/>
      <c r="F7" s="628" t="str">
        <f>+PPNE1!B7</f>
        <v>Hospital Materno Infantil San Lorenzo de Los Mina</v>
      </c>
      <c r="G7" s="628"/>
      <c r="H7" s="628"/>
      <c r="I7" s="628"/>
      <c r="J7" s="628"/>
      <c r="K7" s="629"/>
    </row>
    <row r="8" spans="1:11" ht="15.75" customHeight="1" x14ac:dyDescent="0.2">
      <c r="A8" s="639" t="s">
        <v>48</v>
      </c>
      <c r="B8" s="640"/>
      <c r="C8" s="640"/>
      <c r="D8" s="640"/>
      <c r="E8" s="640"/>
      <c r="F8" s="500"/>
      <c r="G8" s="500"/>
      <c r="H8" s="500"/>
      <c r="I8" s="500"/>
      <c r="J8" s="500"/>
      <c r="K8" s="501"/>
    </row>
    <row r="9" spans="1:11" ht="13.5" x14ac:dyDescent="0.25">
      <c r="A9" s="630" t="s">
        <v>325</v>
      </c>
      <c r="B9" s="631"/>
      <c r="C9" s="631"/>
      <c r="D9" s="631"/>
      <c r="E9" s="631"/>
      <c r="F9" s="383"/>
      <c r="G9" s="21">
        <f>+PPNE3!F16</f>
        <v>58296876</v>
      </c>
      <c r="H9" s="21"/>
      <c r="I9" s="21"/>
      <c r="J9" s="21"/>
      <c r="K9" s="502"/>
    </row>
    <row r="10" spans="1:11" ht="13.5" x14ac:dyDescent="0.25">
      <c r="A10" s="386" t="s">
        <v>1504</v>
      </c>
      <c r="B10" s="387"/>
      <c r="C10" s="387"/>
      <c r="D10" s="387"/>
      <c r="E10" s="387"/>
      <c r="F10" s="383"/>
      <c r="G10" s="21">
        <f>+PPNE3!F22</f>
        <v>107660989.5</v>
      </c>
      <c r="H10" s="21"/>
      <c r="I10" s="21"/>
      <c r="J10" s="21"/>
      <c r="K10" s="502"/>
    </row>
    <row r="11" spans="1:11" ht="13.5" customHeight="1" x14ac:dyDescent="0.2">
      <c r="A11" s="641" t="s">
        <v>1505</v>
      </c>
      <c r="B11" s="642"/>
      <c r="C11" s="642"/>
      <c r="D11" s="642"/>
      <c r="E11" s="642"/>
      <c r="F11" s="642"/>
      <c r="G11" s="21">
        <f>+PPNE3!F15</f>
        <v>601133330.80199993</v>
      </c>
      <c r="H11" s="21"/>
      <c r="I11" s="21"/>
      <c r="J11" s="21"/>
      <c r="K11" s="502"/>
    </row>
    <row r="12" spans="1:11" ht="13.5" customHeight="1" x14ac:dyDescent="0.2">
      <c r="A12" s="641" t="s">
        <v>1506</v>
      </c>
      <c r="B12" s="642"/>
      <c r="C12" s="642"/>
      <c r="D12" s="642"/>
      <c r="E12" s="642"/>
      <c r="F12" s="642"/>
      <c r="G12" s="21">
        <f>PPNE3!F11+PPNE3!F12+PPNE3!F17+PPNE3!F20+PPNE3!F21</f>
        <v>107406063.94999999</v>
      </c>
      <c r="H12" s="21"/>
      <c r="I12" s="21"/>
      <c r="J12" s="21"/>
      <c r="K12" s="502"/>
    </row>
    <row r="13" spans="1:11" ht="13.5" customHeight="1" x14ac:dyDescent="0.2">
      <c r="A13" s="643" t="s">
        <v>54</v>
      </c>
      <c r="B13" s="644"/>
      <c r="C13" s="644"/>
      <c r="D13" s="644"/>
      <c r="E13" s="644"/>
      <c r="F13" s="644"/>
      <c r="G13" s="22">
        <f>+PPNE3!F18</f>
        <v>0</v>
      </c>
      <c r="H13" s="21"/>
      <c r="I13" s="21"/>
      <c r="J13" s="21"/>
      <c r="K13" s="502"/>
    </row>
    <row r="14" spans="1:11" ht="14.25" thickBot="1" x14ac:dyDescent="0.3">
      <c r="A14" s="389" t="s">
        <v>65</v>
      </c>
      <c r="B14" s="503"/>
      <c r="C14" s="504"/>
      <c r="D14" s="504"/>
      <c r="E14" s="505"/>
      <c r="F14" s="392"/>
      <c r="G14" s="506">
        <f>SUM(G9:G13)</f>
        <v>874497260.25199986</v>
      </c>
      <c r="H14" s="507"/>
      <c r="I14" s="507"/>
      <c r="J14" s="507"/>
      <c r="K14" s="508"/>
    </row>
    <row r="15" spans="1:11" ht="15.75" customHeight="1" thickTop="1" x14ac:dyDescent="0.2">
      <c r="A15" s="396" t="s">
        <v>50</v>
      </c>
      <c r="B15" s="509"/>
      <c r="C15" s="398"/>
      <c r="D15" s="398"/>
      <c r="E15" s="510"/>
      <c r="F15" s="397"/>
      <c r="G15" s="397"/>
      <c r="H15" s="397"/>
      <c r="I15" s="397"/>
      <c r="J15" s="397"/>
      <c r="K15" s="511"/>
    </row>
    <row r="16" spans="1:11" ht="19.5" customHeight="1" x14ac:dyDescent="0.2">
      <c r="A16" s="636" t="s">
        <v>66</v>
      </c>
      <c r="B16" s="648" t="s">
        <v>51</v>
      </c>
      <c r="C16" s="636" t="s">
        <v>4</v>
      </c>
      <c r="D16" s="636" t="s">
        <v>52</v>
      </c>
      <c r="E16" s="649" t="s">
        <v>16</v>
      </c>
      <c r="F16" s="626" t="s">
        <v>56</v>
      </c>
      <c r="G16" s="645" t="s">
        <v>53</v>
      </c>
      <c r="H16" s="645" t="s">
        <v>31</v>
      </c>
      <c r="I16" s="645" t="s">
        <v>462</v>
      </c>
      <c r="J16" s="646" t="s">
        <v>336</v>
      </c>
      <c r="K16" s="646" t="s">
        <v>15</v>
      </c>
    </row>
    <row r="17" spans="1:13" ht="44.25" customHeight="1" x14ac:dyDescent="0.2">
      <c r="A17" s="636"/>
      <c r="B17" s="648"/>
      <c r="C17" s="636"/>
      <c r="D17" s="636"/>
      <c r="E17" s="649"/>
      <c r="F17" s="627"/>
      <c r="G17" s="645"/>
      <c r="H17" s="645"/>
      <c r="I17" s="645"/>
      <c r="J17" s="647"/>
      <c r="K17" s="647"/>
    </row>
    <row r="18" spans="1:13" ht="12.75" x14ac:dyDescent="0.2">
      <c r="A18" s="512">
        <v>2</v>
      </c>
      <c r="B18" s="513"/>
      <c r="C18" s="514"/>
      <c r="D18" s="514"/>
      <c r="E18" s="515"/>
      <c r="F18" s="516" t="s">
        <v>6</v>
      </c>
      <c r="G18" s="517">
        <f>+G19+G87+G218+G337+G395+G402+G485</f>
        <v>121288809.25</v>
      </c>
      <c r="H18" s="517">
        <f>+H19+H87+H218+H337+H395+H402+H485</f>
        <v>71083229.899999991</v>
      </c>
      <c r="I18" s="517">
        <f>+I19+I87+I218+I337+I395+I402+I485</f>
        <v>627030004.13</v>
      </c>
      <c r="J18" s="518">
        <v>822633361.72490013</v>
      </c>
      <c r="K18" s="519">
        <f>+K19+K87+K218+K337+K395+K402+K485</f>
        <v>99.607198225206332</v>
      </c>
      <c r="L18" s="520"/>
    </row>
    <row r="19" spans="1:13" ht="12.75" x14ac:dyDescent="0.2">
      <c r="A19" s="521">
        <v>2</v>
      </c>
      <c r="B19" s="522">
        <v>1</v>
      </c>
      <c r="C19" s="523"/>
      <c r="D19" s="523"/>
      <c r="E19" s="524"/>
      <c r="F19" s="11" t="s">
        <v>337</v>
      </c>
      <c r="G19" s="525">
        <f>+G20+G47+G63+G70+G78</f>
        <v>0</v>
      </c>
      <c r="H19" s="525">
        <f>+H20+H47+H63+H70+H78</f>
        <v>37179674.819999993</v>
      </c>
      <c r="I19" s="525">
        <f>+I20+I47+I63+I70+I78</f>
        <v>627030004.13</v>
      </c>
      <c r="J19" s="525">
        <f>+J20+J47+J63+J70+J78</f>
        <v>664209678.95000005</v>
      </c>
      <c r="K19" s="526">
        <f>+K20+K47+K63+K70+K78</f>
        <v>80.74188452037528</v>
      </c>
      <c r="M19" s="527"/>
    </row>
    <row r="20" spans="1:13" ht="12.75" x14ac:dyDescent="0.2">
      <c r="A20" s="528">
        <v>2</v>
      </c>
      <c r="B20" s="529">
        <v>1</v>
      </c>
      <c r="C20" s="530">
        <v>1</v>
      </c>
      <c r="D20" s="530"/>
      <c r="E20" s="531"/>
      <c r="F20" s="10" t="s">
        <v>67</v>
      </c>
      <c r="G20" s="532">
        <f>+G21+G28+G36+G38+G40+G45</f>
        <v>0</v>
      </c>
      <c r="H20" s="532">
        <f>+H21+H28+H36+H38+H40+H45</f>
        <v>26954882.599999998</v>
      </c>
      <c r="I20" s="532">
        <f>+I21+I28+I36+I38+I40+I45</f>
        <v>614886552.64999998</v>
      </c>
      <c r="J20" s="532">
        <f>+J21+J28+J36+J38+J40+J45</f>
        <v>641841435.25</v>
      </c>
      <c r="K20" s="533">
        <f>+K21+K28+K36+K38+K40+K45</f>
        <v>78.022782093858297</v>
      </c>
    </row>
    <row r="21" spans="1:13" ht="12.75" x14ac:dyDescent="0.2">
      <c r="A21" s="534">
        <v>2</v>
      </c>
      <c r="B21" s="535">
        <v>1</v>
      </c>
      <c r="C21" s="536">
        <v>1</v>
      </c>
      <c r="D21" s="536">
        <v>1</v>
      </c>
      <c r="E21" s="537"/>
      <c r="F21" s="3" t="s">
        <v>68</v>
      </c>
      <c r="G21" s="538">
        <f>SUM(G22:G27)</f>
        <v>0</v>
      </c>
      <c r="H21" s="538">
        <f>SUM(H22:H27)</f>
        <v>9722800.8000000007</v>
      </c>
      <c r="I21" s="538">
        <f>SUM(I22:I27)</f>
        <v>432258477.98999995</v>
      </c>
      <c r="J21" s="538">
        <f>SUM(J22:J27)</f>
        <v>441981278.78999996</v>
      </c>
      <c r="K21" s="539">
        <f>SUM(K22:K27)</f>
        <v>53.727614190512803</v>
      </c>
    </row>
    <row r="22" spans="1:13" ht="12.75" x14ac:dyDescent="0.2">
      <c r="A22" s="540">
        <v>2</v>
      </c>
      <c r="B22" s="541">
        <v>1</v>
      </c>
      <c r="C22" s="542">
        <v>1</v>
      </c>
      <c r="D22" s="542">
        <v>1</v>
      </c>
      <c r="E22" s="543" t="s">
        <v>296</v>
      </c>
      <c r="F22" s="544" t="s">
        <v>338</v>
      </c>
      <c r="G22" s="429"/>
      <c r="H22" s="439">
        <v>9722800.8000000007</v>
      </c>
      <c r="I22" s="439">
        <v>280417610.48999995</v>
      </c>
      <c r="J22" s="439">
        <f>SUM(G22:I22)</f>
        <v>290140411.28999996</v>
      </c>
      <c r="K22" s="444">
        <f t="shared" ref="K22:K27" si="0">IFERROR(J22/$J$18*100,"0.00")</f>
        <v>35.269711245558128</v>
      </c>
      <c r="L22" s="545"/>
    </row>
    <row r="23" spans="1:13" ht="12.75" x14ac:dyDescent="0.2">
      <c r="A23" s="540">
        <v>2</v>
      </c>
      <c r="B23" s="541">
        <v>1</v>
      </c>
      <c r="C23" s="542">
        <v>1</v>
      </c>
      <c r="D23" s="542">
        <v>1</v>
      </c>
      <c r="E23" s="543" t="s">
        <v>297</v>
      </c>
      <c r="F23" s="4" t="s">
        <v>69</v>
      </c>
      <c r="G23" s="429"/>
      <c r="H23" s="439"/>
      <c r="I23" s="439">
        <v>151840867.5</v>
      </c>
      <c r="J23" s="439">
        <f t="shared" ref="J23:J27" si="1">SUBTOTAL(9,G23:I23)</f>
        <v>151840867.5</v>
      </c>
      <c r="K23" s="444">
        <f t="shared" si="0"/>
        <v>18.457902944954675</v>
      </c>
    </row>
    <row r="24" spans="1:13" ht="12.75" x14ac:dyDescent="0.2">
      <c r="A24" s="540">
        <v>2</v>
      </c>
      <c r="B24" s="541">
        <v>1</v>
      </c>
      <c r="C24" s="542">
        <v>1</v>
      </c>
      <c r="D24" s="542">
        <v>1</v>
      </c>
      <c r="E24" s="543" t="s">
        <v>298</v>
      </c>
      <c r="F24" s="4" t="s">
        <v>339</v>
      </c>
      <c r="G24" s="439"/>
      <c r="H24" s="439"/>
      <c r="I24" s="439"/>
      <c r="J24" s="439">
        <f t="shared" si="1"/>
        <v>0</v>
      </c>
      <c r="K24" s="444">
        <f t="shared" si="0"/>
        <v>0</v>
      </c>
    </row>
    <row r="25" spans="1:13" ht="12.75" x14ac:dyDescent="0.2">
      <c r="A25" s="540">
        <v>2</v>
      </c>
      <c r="B25" s="541">
        <v>1</v>
      </c>
      <c r="C25" s="542">
        <v>1</v>
      </c>
      <c r="D25" s="542">
        <v>1</v>
      </c>
      <c r="E25" s="543" t="s">
        <v>299</v>
      </c>
      <c r="F25" s="4" t="s">
        <v>70</v>
      </c>
      <c r="G25" s="439"/>
      <c r="H25" s="439"/>
      <c r="I25" s="439"/>
      <c r="J25" s="439">
        <f t="shared" si="1"/>
        <v>0</v>
      </c>
      <c r="K25" s="444">
        <f t="shared" si="0"/>
        <v>0</v>
      </c>
    </row>
    <row r="26" spans="1:13" ht="12.75" x14ac:dyDescent="0.2">
      <c r="A26" s="540">
        <v>2</v>
      </c>
      <c r="B26" s="541">
        <v>1</v>
      </c>
      <c r="C26" s="542">
        <v>1</v>
      </c>
      <c r="D26" s="542">
        <v>1</v>
      </c>
      <c r="E26" s="543" t="s">
        <v>303</v>
      </c>
      <c r="F26" s="4" t="s">
        <v>71</v>
      </c>
      <c r="G26" s="439"/>
      <c r="H26" s="439"/>
      <c r="I26" s="439"/>
      <c r="J26" s="439">
        <f t="shared" si="1"/>
        <v>0</v>
      </c>
      <c r="K26" s="444">
        <f t="shared" si="0"/>
        <v>0</v>
      </c>
    </row>
    <row r="27" spans="1:13" ht="12.75" x14ac:dyDescent="0.2">
      <c r="A27" s="540">
        <v>2</v>
      </c>
      <c r="B27" s="541">
        <v>1</v>
      </c>
      <c r="C27" s="542">
        <v>1</v>
      </c>
      <c r="D27" s="542">
        <v>1</v>
      </c>
      <c r="E27" s="543" t="s">
        <v>340</v>
      </c>
      <c r="F27" s="4" t="s">
        <v>341</v>
      </c>
      <c r="G27" s="439"/>
      <c r="H27" s="439"/>
      <c r="I27" s="439"/>
      <c r="J27" s="439">
        <f t="shared" si="1"/>
        <v>0</v>
      </c>
      <c r="K27" s="444">
        <f t="shared" si="0"/>
        <v>0</v>
      </c>
    </row>
    <row r="28" spans="1:13" ht="12.75" x14ac:dyDescent="0.2">
      <c r="A28" s="534">
        <v>2</v>
      </c>
      <c r="B28" s="535">
        <v>1</v>
      </c>
      <c r="C28" s="536">
        <v>1</v>
      </c>
      <c r="D28" s="536">
        <v>2</v>
      </c>
      <c r="E28" s="537"/>
      <c r="F28" s="3" t="s">
        <v>72</v>
      </c>
      <c r="G28" s="538">
        <f>SUM(G29:G35)</f>
        <v>0</v>
      </c>
      <c r="H28" s="538">
        <f>SUM(H29:H35)</f>
        <v>15908147.399999999</v>
      </c>
      <c r="I28" s="538">
        <f>SUM(I29:I35)</f>
        <v>136440686.53999999</v>
      </c>
      <c r="J28" s="538">
        <f>SUM(J29:J35)</f>
        <v>152348833.94</v>
      </c>
      <c r="K28" s="539">
        <f>SUM(K29:K35)</f>
        <v>18.519651770571826</v>
      </c>
    </row>
    <row r="29" spans="1:13" ht="12.75" x14ac:dyDescent="0.2">
      <c r="A29" s="540">
        <v>2</v>
      </c>
      <c r="B29" s="541">
        <v>1</v>
      </c>
      <c r="C29" s="542">
        <v>1</v>
      </c>
      <c r="D29" s="542">
        <v>2</v>
      </c>
      <c r="E29" s="543" t="s">
        <v>296</v>
      </c>
      <c r="F29" s="4" t="s">
        <v>73</v>
      </c>
      <c r="G29" s="429"/>
      <c r="H29" s="439">
        <f>15887212.78+20934.62</f>
        <v>15908147.399999999</v>
      </c>
      <c r="I29" s="439">
        <v>136440686.53999999</v>
      </c>
      <c r="J29" s="439">
        <f t="shared" ref="J29:J35" si="2">SUBTOTAL(9,G29:I29)</f>
        <v>152348833.94</v>
      </c>
      <c r="K29" s="444">
        <f t="shared" ref="K29:K35" si="3">IFERROR(J29/$J$18*100,"0.00")</f>
        <v>18.519651770571826</v>
      </c>
    </row>
    <row r="30" spans="1:13" ht="12.75" x14ac:dyDescent="0.2">
      <c r="A30" s="540">
        <v>2</v>
      </c>
      <c r="B30" s="541">
        <v>1</v>
      </c>
      <c r="C30" s="542">
        <v>1</v>
      </c>
      <c r="D30" s="542">
        <v>2</v>
      </c>
      <c r="E30" s="543" t="s">
        <v>297</v>
      </c>
      <c r="F30" s="4" t="s">
        <v>74</v>
      </c>
      <c r="G30" s="439"/>
      <c r="H30" s="439"/>
      <c r="I30" s="439"/>
      <c r="J30" s="439">
        <f t="shared" si="2"/>
        <v>0</v>
      </c>
      <c r="K30" s="444">
        <f t="shared" si="3"/>
        <v>0</v>
      </c>
    </row>
    <row r="31" spans="1:13" ht="12.75" x14ac:dyDescent="0.2">
      <c r="A31" s="540">
        <v>2</v>
      </c>
      <c r="B31" s="541">
        <v>1</v>
      </c>
      <c r="C31" s="542">
        <v>1</v>
      </c>
      <c r="D31" s="542">
        <v>2</v>
      </c>
      <c r="E31" s="543" t="s">
        <v>298</v>
      </c>
      <c r="F31" s="4" t="s">
        <v>32</v>
      </c>
      <c r="G31" s="439"/>
      <c r="H31" s="439"/>
      <c r="I31" s="439"/>
      <c r="J31" s="439">
        <f t="shared" si="2"/>
        <v>0</v>
      </c>
      <c r="K31" s="444">
        <f t="shared" si="3"/>
        <v>0</v>
      </c>
    </row>
    <row r="32" spans="1:13" ht="12.75" x14ac:dyDescent="0.2">
      <c r="A32" s="540">
        <v>2</v>
      </c>
      <c r="B32" s="541">
        <v>1</v>
      </c>
      <c r="C32" s="542">
        <v>1</v>
      </c>
      <c r="D32" s="542">
        <v>2</v>
      </c>
      <c r="E32" s="543" t="s">
        <v>299</v>
      </c>
      <c r="F32" s="4" t="s">
        <v>75</v>
      </c>
      <c r="G32" s="439"/>
      <c r="H32" s="439"/>
      <c r="I32" s="439"/>
      <c r="J32" s="439">
        <f t="shared" si="2"/>
        <v>0</v>
      </c>
      <c r="K32" s="444">
        <f t="shared" si="3"/>
        <v>0</v>
      </c>
    </row>
    <row r="33" spans="1:11" ht="12.75" x14ac:dyDescent="0.2">
      <c r="A33" s="540">
        <v>2</v>
      </c>
      <c r="B33" s="541">
        <v>1</v>
      </c>
      <c r="C33" s="542">
        <v>1</v>
      </c>
      <c r="D33" s="542">
        <v>2</v>
      </c>
      <c r="E33" s="543" t="s">
        <v>303</v>
      </c>
      <c r="F33" s="4" t="s">
        <v>76</v>
      </c>
      <c r="G33" s="439"/>
      <c r="H33" s="439"/>
      <c r="I33" s="439"/>
      <c r="J33" s="439">
        <f t="shared" si="2"/>
        <v>0</v>
      </c>
      <c r="K33" s="444">
        <f t="shared" si="3"/>
        <v>0</v>
      </c>
    </row>
    <row r="34" spans="1:11" ht="12.75" x14ac:dyDescent="0.2">
      <c r="A34" s="540">
        <v>2</v>
      </c>
      <c r="B34" s="541">
        <v>1</v>
      </c>
      <c r="C34" s="542">
        <v>1</v>
      </c>
      <c r="D34" s="542">
        <v>2</v>
      </c>
      <c r="E34" s="543" t="s">
        <v>340</v>
      </c>
      <c r="F34" s="4" t="s">
        <v>77</v>
      </c>
      <c r="G34" s="439"/>
      <c r="H34" s="439"/>
      <c r="I34" s="439"/>
      <c r="J34" s="439">
        <f t="shared" si="2"/>
        <v>0</v>
      </c>
      <c r="K34" s="444">
        <f t="shared" si="3"/>
        <v>0</v>
      </c>
    </row>
    <row r="35" spans="1:11" ht="12.75" x14ac:dyDescent="0.2">
      <c r="A35" s="540">
        <v>2</v>
      </c>
      <c r="B35" s="541">
        <v>1</v>
      </c>
      <c r="C35" s="542">
        <v>1</v>
      </c>
      <c r="D35" s="542">
        <v>2</v>
      </c>
      <c r="E35" s="543" t="s">
        <v>342</v>
      </c>
      <c r="F35" s="4" t="s">
        <v>34</v>
      </c>
      <c r="G35" s="439"/>
      <c r="H35" s="439"/>
      <c r="I35" s="439"/>
      <c r="J35" s="439">
        <f t="shared" si="2"/>
        <v>0</v>
      </c>
      <c r="K35" s="444">
        <f t="shared" si="3"/>
        <v>0</v>
      </c>
    </row>
    <row r="36" spans="1:11" ht="12.75" x14ac:dyDescent="0.2">
      <c r="A36" s="534">
        <v>2</v>
      </c>
      <c r="B36" s="535">
        <v>1</v>
      </c>
      <c r="C36" s="536">
        <v>1</v>
      </c>
      <c r="D36" s="536">
        <v>3</v>
      </c>
      <c r="E36" s="537"/>
      <c r="F36" s="3" t="s">
        <v>78</v>
      </c>
      <c r="G36" s="538">
        <f>G37</f>
        <v>0</v>
      </c>
      <c r="H36" s="538">
        <f>H37</f>
        <v>0</v>
      </c>
      <c r="I36" s="538">
        <f>I37</f>
        <v>2686119.36</v>
      </c>
      <c r="J36" s="538">
        <f>J37</f>
        <v>2686119.36</v>
      </c>
      <c r="K36" s="539">
        <f>K37</f>
        <v>0.32652691769851599</v>
      </c>
    </row>
    <row r="37" spans="1:11" ht="12.75" x14ac:dyDescent="0.2">
      <c r="A37" s="540">
        <v>2</v>
      </c>
      <c r="B37" s="541">
        <v>1</v>
      </c>
      <c r="C37" s="542">
        <v>1</v>
      </c>
      <c r="D37" s="542">
        <v>3</v>
      </c>
      <c r="E37" s="543" t="s">
        <v>296</v>
      </c>
      <c r="F37" s="4" t="s">
        <v>78</v>
      </c>
      <c r="G37" s="429"/>
      <c r="H37" s="439"/>
      <c r="I37" s="439">
        <v>2686119.36</v>
      </c>
      <c r="J37" s="439">
        <f>SUBTOTAL(9,G37:I37)</f>
        <v>2686119.36</v>
      </c>
      <c r="K37" s="444">
        <f>IFERROR(J37/$J$18*100,"0.00")</f>
        <v>0.32652691769851599</v>
      </c>
    </row>
    <row r="38" spans="1:11" ht="12.75" x14ac:dyDescent="0.2">
      <c r="A38" s="534">
        <v>2</v>
      </c>
      <c r="B38" s="535">
        <v>1</v>
      </c>
      <c r="C38" s="536">
        <v>1</v>
      </c>
      <c r="D38" s="536">
        <v>4</v>
      </c>
      <c r="E38" s="537"/>
      <c r="F38" s="3" t="s">
        <v>343</v>
      </c>
      <c r="G38" s="538">
        <f>G39</f>
        <v>0</v>
      </c>
      <c r="H38" s="538">
        <f>H39</f>
        <v>1323934.3999999999</v>
      </c>
      <c r="I38" s="538">
        <f>I39</f>
        <v>43501268.759999998</v>
      </c>
      <c r="J38" s="538">
        <f>J39</f>
        <v>44825203.159999996</v>
      </c>
      <c r="K38" s="539">
        <f>K39</f>
        <v>5.4489892150751551</v>
      </c>
    </row>
    <row r="39" spans="1:11" ht="12.75" x14ac:dyDescent="0.2">
      <c r="A39" s="540">
        <v>2</v>
      </c>
      <c r="B39" s="541">
        <v>1</v>
      </c>
      <c r="C39" s="542">
        <v>1</v>
      </c>
      <c r="D39" s="542">
        <v>4</v>
      </c>
      <c r="E39" s="543" t="s">
        <v>296</v>
      </c>
      <c r="F39" s="4" t="s">
        <v>343</v>
      </c>
      <c r="G39" s="429"/>
      <c r="H39" s="439">
        <v>1323934.3999999999</v>
      </c>
      <c r="I39" s="439">
        <v>43501268.759999998</v>
      </c>
      <c r="J39" s="439">
        <f>SUBTOTAL(9,G39:I39)</f>
        <v>44825203.159999996</v>
      </c>
      <c r="K39" s="444">
        <f>IFERROR(J39/$J$18*100,"0.00")</f>
        <v>5.4489892150751551</v>
      </c>
    </row>
    <row r="40" spans="1:11" ht="12.75" x14ac:dyDescent="0.2">
      <c r="A40" s="534">
        <v>2</v>
      </c>
      <c r="B40" s="535">
        <v>1</v>
      </c>
      <c r="C40" s="536">
        <v>1</v>
      </c>
      <c r="D40" s="536">
        <v>5</v>
      </c>
      <c r="E40" s="537"/>
      <c r="F40" s="3" t="s">
        <v>344</v>
      </c>
      <c r="G40" s="538">
        <f>SUM(G41:G44)</f>
        <v>0</v>
      </c>
      <c r="H40" s="538">
        <f>SUM(H41:H44)</f>
        <v>0</v>
      </c>
      <c r="I40" s="538">
        <f>SUM(I41:I44)</f>
        <v>0</v>
      </c>
      <c r="J40" s="538">
        <f>SUM(J41:J44)</f>
        <v>0</v>
      </c>
      <c r="K40" s="539">
        <f>SUM(K41:K44)</f>
        <v>0</v>
      </c>
    </row>
    <row r="41" spans="1:11" ht="12.75" x14ac:dyDescent="0.2">
      <c r="A41" s="540">
        <v>2</v>
      </c>
      <c r="B41" s="541">
        <v>1</v>
      </c>
      <c r="C41" s="542">
        <v>1</v>
      </c>
      <c r="D41" s="542">
        <v>5</v>
      </c>
      <c r="E41" s="543" t="s">
        <v>296</v>
      </c>
      <c r="F41" s="4" t="s">
        <v>344</v>
      </c>
      <c r="G41" s="439"/>
      <c r="H41" s="439"/>
      <c r="I41" s="439"/>
      <c r="J41" s="439">
        <f>SUBTOTAL(9,G41:I41)</f>
        <v>0</v>
      </c>
      <c r="K41" s="444">
        <f>IFERROR(J41/$J$18*100,"0.00")</f>
        <v>0</v>
      </c>
    </row>
    <row r="42" spans="1:11" ht="12.75" x14ac:dyDescent="0.2">
      <c r="A42" s="540">
        <v>2</v>
      </c>
      <c r="B42" s="541">
        <v>1</v>
      </c>
      <c r="C42" s="542">
        <v>1</v>
      </c>
      <c r="D42" s="542">
        <v>5</v>
      </c>
      <c r="E42" s="543" t="s">
        <v>297</v>
      </c>
      <c r="F42" s="4" t="s">
        <v>79</v>
      </c>
      <c r="G42" s="439"/>
      <c r="H42" s="439"/>
      <c r="I42" s="439"/>
      <c r="J42" s="439">
        <f>SUBTOTAL(9,G42:I42)</f>
        <v>0</v>
      </c>
      <c r="K42" s="444">
        <f>IFERROR(J42/$J$18*100,"0.00")</f>
        <v>0</v>
      </c>
    </row>
    <row r="43" spans="1:11" ht="12.75" x14ac:dyDescent="0.2">
      <c r="A43" s="540">
        <v>2</v>
      </c>
      <c r="B43" s="541">
        <v>1</v>
      </c>
      <c r="C43" s="542">
        <v>1</v>
      </c>
      <c r="D43" s="542">
        <v>5</v>
      </c>
      <c r="E43" s="543" t="s">
        <v>298</v>
      </c>
      <c r="F43" s="4" t="s">
        <v>345</v>
      </c>
      <c r="G43" s="439"/>
      <c r="H43" s="439"/>
      <c r="I43" s="439"/>
      <c r="J43" s="439">
        <f>SUBTOTAL(9,G43:I43)</f>
        <v>0</v>
      </c>
      <c r="K43" s="444">
        <f>IFERROR(J43/$J$18*100,"0.00")</f>
        <v>0</v>
      </c>
    </row>
    <row r="44" spans="1:11" ht="12.75" x14ac:dyDescent="0.2">
      <c r="A44" s="540">
        <v>2</v>
      </c>
      <c r="B44" s="541">
        <v>1</v>
      </c>
      <c r="C44" s="542">
        <v>1</v>
      </c>
      <c r="D44" s="542">
        <v>5</v>
      </c>
      <c r="E44" s="543" t="s">
        <v>299</v>
      </c>
      <c r="F44" s="4" t="s">
        <v>300</v>
      </c>
      <c r="G44" s="439"/>
      <c r="H44" s="439"/>
      <c r="I44" s="439"/>
      <c r="J44" s="439">
        <f>SUBTOTAL(9,G44:I44)</f>
        <v>0</v>
      </c>
      <c r="K44" s="444">
        <f>IFERROR(J44/$J$18*100,"0.00")</f>
        <v>0</v>
      </c>
    </row>
    <row r="45" spans="1:11" ht="12.75" x14ac:dyDescent="0.2">
      <c r="A45" s="534">
        <v>2</v>
      </c>
      <c r="B45" s="535">
        <v>1</v>
      </c>
      <c r="C45" s="536">
        <v>1</v>
      </c>
      <c r="D45" s="536">
        <v>6</v>
      </c>
      <c r="E45" s="537"/>
      <c r="F45" s="3" t="s">
        <v>346</v>
      </c>
      <c r="G45" s="538">
        <f>G46</f>
        <v>0</v>
      </c>
      <c r="H45" s="538">
        <f>H46</f>
        <v>0</v>
      </c>
      <c r="I45" s="538">
        <f>I46</f>
        <v>0</v>
      </c>
      <c r="J45" s="538">
        <f>J46</f>
        <v>0</v>
      </c>
      <c r="K45" s="539">
        <f>K46</f>
        <v>0</v>
      </c>
    </row>
    <row r="46" spans="1:11" ht="12.75" x14ac:dyDescent="0.2">
      <c r="A46" s="540">
        <v>2</v>
      </c>
      <c r="B46" s="541">
        <v>1</v>
      </c>
      <c r="C46" s="542">
        <v>1</v>
      </c>
      <c r="D46" s="542">
        <v>6</v>
      </c>
      <c r="E46" s="543" t="s">
        <v>296</v>
      </c>
      <c r="F46" s="4" t="s">
        <v>346</v>
      </c>
      <c r="G46" s="439"/>
      <c r="H46" s="439"/>
      <c r="I46" s="439"/>
      <c r="J46" s="439">
        <f>SUBTOTAL(9,G46:I46)</f>
        <v>0</v>
      </c>
      <c r="K46" s="444">
        <f>IFERROR(J46/$J$18*100,"0.00")</f>
        <v>0</v>
      </c>
    </row>
    <row r="47" spans="1:11" ht="12.75" x14ac:dyDescent="0.2">
      <c r="A47" s="528">
        <v>2</v>
      </c>
      <c r="B47" s="529">
        <v>1</v>
      </c>
      <c r="C47" s="530">
        <v>2</v>
      </c>
      <c r="D47" s="530"/>
      <c r="E47" s="531"/>
      <c r="F47" s="10" t="s">
        <v>17</v>
      </c>
      <c r="G47" s="532">
        <f>+G48+G50+G61</f>
        <v>0</v>
      </c>
      <c r="H47" s="532">
        <f>+H48+H50+H61</f>
        <v>7091866.7400000002</v>
      </c>
      <c r="I47" s="532">
        <f>+I48+I50+I61</f>
        <v>12143451.479999999</v>
      </c>
      <c r="J47" s="532">
        <f>+J48+J50+J61</f>
        <v>19235318.219999999</v>
      </c>
      <c r="K47" s="533">
        <f>+K48+K50+K61</f>
        <v>2.3382613828920489</v>
      </c>
    </row>
    <row r="48" spans="1:11" ht="12.75" x14ac:dyDescent="0.2">
      <c r="A48" s="534">
        <v>2</v>
      </c>
      <c r="B48" s="535">
        <v>1</v>
      </c>
      <c r="C48" s="536">
        <v>2</v>
      </c>
      <c r="D48" s="536">
        <v>1</v>
      </c>
      <c r="E48" s="537"/>
      <c r="F48" s="3" t="s">
        <v>80</v>
      </c>
      <c r="G48" s="538">
        <f>G49</f>
        <v>0</v>
      </c>
      <c r="H48" s="538">
        <f>H49</f>
        <v>0</v>
      </c>
      <c r="I48" s="538">
        <f>I49</f>
        <v>12143451.479999999</v>
      </c>
      <c r="J48" s="538">
        <f>J49</f>
        <v>12143451.479999999</v>
      </c>
      <c r="K48" s="539">
        <f>K49</f>
        <v>1.4761681260455537</v>
      </c>
    </row>
    <row r="49" spans="1:11" ht="12.75" x14ac:dyDescent="0.2">
      <c r="A49" s="540">
        <v>2</v>
      </c>
      <c r="B49" s="541">
        <v>1</v>
      </c>
      <c r="C49" s="542">
        <v>2</v>
      </c>
      <c r="D49" s="542">
        <v>1</v>
      </c>
      <c r="E49" s="543" t="s">
        <v>296</v>
      </c>
      <c r="F49" s="4" t="s">
        <v>80</v>
      </c>
      <c r="G49" s="429"/>
      <c r="H49" s="439"/>
      <c r="I49" s="439">
        <v>12143451.479999999</v>
      </c>
      <c r="J49" s="439">
        <f>SUBTOTAL(9,G49:I49)</f>
        <v>12143451.479999999</v>
      </c>
      <c r="K49" s="444">
        <f>IFERROR(J49/$J$18*100,"0.00")</f>
        <v>1.4761681260455537</v>
      </c>
    </row>
    <row r="50" spans="1:11" ht="12.75" x14ac:dyDescent="0.2">
      <c r="A50" s="534">
        <v>2</v>
      </c>
      <c r="B50" s="535">
        <v>1</v>
      </c>
      <c r="C50" s="536">
        <v>2</v>
      </c>
      <c r="D50" s="536">
        <v>2</v>
      </c>
      <c r="E50" s="537"/>
      <c r="F50" s="3" t="s">
        <v>81</v>
      </c>
      <c r="G50" s="538">
        <f>SUM(G51:G60)</f>
        <v>0</v>
      </c>
      <c r="H50" s="538">
        <f>SUM(H51:H60)</f>
        <v>7091866.7400000002</v>
      </c>
      <c r="I50" s="538">
        <f>SUM(I51:I60)</f>
        <v>0</v>
      </c>
      <c r="J50" s="538">
        <f>SUM(J51:J60)</f>
        <v>7091866.7400000002</v>
      </c>
      <c r="K50" s="539">
        <f>SUM(K51:K60)</f>
        <v>0.86209325684649507</v>
      </c>
    </row>
    <row r="51" spans="1:11" ht="12.75" x14ac:dyDescent="0.2">
      <c r="A51" s="540">
        <v>2</v>
      </c>
      <c r="B51" s="541">
        <v>1</v>
      </c>
      <c r="C51" s="542">
        <v>2</v>
      </c>
      <c r="D51" s="542">
        <v>2</v>
      </c>
      <c r="E51" s="543" t="s">
        <v>296</v>
      </c>
      <c r="F51" s="4" t="s">
        <v>82</v>
      </c>
      <c r="G51" s="439"/>
      <c r="H51" s="439"/>
      <c r="I51" s="439"/>
      <c r="J51" s="439">
        <f t="shared" ref="J51:J60" si="4">SUBTOTAL(9,G51:I51)</f>
        <v>0</v>
      </c>
      <c r="K51" s="444">
        <f t="shared" ref="K51:K60" si="5">IFERROR(J51/$J$18*100,"0.00")</f>
        <v>0</v>
      </c>
    </row>
    <row r="52" spans="1:11" ht="12.75" x14ac:dyDescent="0.2">
      <c r="A52" s="540">
        <v>2</v>
      </c>
      <c r="B52" s="541">
        <v>1</v>
      </c>
      <c r="C52" s="542">
        <v>2</v>
      </c>
      <c r="D52" s="542">
        <v>2</v>
      </c>
      <c r="E52" s="543" t="s">
        <v>297</v>
      </c>
      <c r="F52" s="4" t="s">
        <v>83</v>
      </c>
      <c r="G52" s="439"/>
      <c r="H52" s="445">
        <v>60000</v>
      </c>
      <c r="I52" s="445"/>
      <c r="J52" s="445">
        <f t="shared" si="4"/>
        <v>60000</v>
      </c>
      <c r="K52" s="546">
        <f t="shared" si="5"/>
        <v>7.2936502203353173E-3</v>
      </c>
    </row>
    <row r="53" spans="1:11" ht="22.5" x14ac:dyDescent="0.2">
      <c r="A53" s="540">
        <v>2</v>
      </c>
      <c r="B53" s="541">
        <v>1</v>
      </c>
      <c r="C53" s="542">
        <v>2</v>
      </c>
      <c r="D53" s="542">
        <v>2</v>
      </c>
      <c r="E53" s="543" t="s">
        <v>298</v>
      </c>
      <c r="F53" s="5" t="s">
        <v>84</v>
      </c>
      <c r="G53" s="439"/>
      <c r="H53" s="439"/>
      <c r="I53" s="439"/>
      <c r="J53" s="439">
        <f t="shared" si="4"/>
        <v>0</v>
      </c>
      <c r="K53" s="444">
        <f t="shared" si="5"/>
        <v>0</v>
      </c>
    </row>
    <row r="54" spans="1:11" ht="12.75" x14ac:dyDescent="0.2">
      <c r="A54" s="540">
        <v>2</v>
      </c>
      <c r="B54" s="541">
        <v>1</v>
      </c>
      <c r="C54" s="542">
        <v>2</v>
      </c>
      <c r="D54" s="542">
        <v>2</v>
      </c>
      <c r="E54" s="543" t="s">
        <v>299</v>
      </c>
      <c r="F54" s="4" t="s">
        <v>85</v>
      </c>
      <c r="G54" s="439"/>
      <c r="H54" s="439"/>
      <c r="I54" s="439"/>
      <c r="J54" s="439">
        <f t="shared" si="4"/>
        <v>0</v>
      </c>
      <c r="K54" s="444">
        <f t="shared" si="5"/>
        <v>0</v>
      </c>
    </row>
    <row r="55" spans="1:11" ht="12.75" x14ac:dyDescent="0.2">
      <c r="A55" s="540">
        <v>2</v>
      </c>
      <c r="B55" s="541">
        <v>1</v>
      </c>
      <c r="C55" s="542">
        <v>2</v>
      </c>
      <c r="D55" s="542">
        <v>2</v>
      </c>
      <c r="E55" s="543" t="s">
        <v>303</v>
      </c>
      <c r="F55" s="4" t="s">
        <v>86</v>
      </c>
      <c r="G55" s="439"/>
      <c r="H55" s="439"/>
      <c r="I55" s="439"/>
      <c r="J55" s="439">
        <f t="shared" si="4"/>
        <v>0</v>
      </c>
      <c r="K55" s="444">
        <f t="shared" si="5"/>
        <v>0</v>
      </c>
    </row>
    <row r="56" spans="1:11" ht="12.75" x14ac:dyDescent="0.2">
      <c r="A56" s="540">
        <v>2</v>
      </c>
      <c r="B56" s="541">
        <v>1</v>
      </c>
      <c r="C56" s="542">
        <v>2</v>
      </c>
      <c r="D56" s="542">
        <v>2</v>
      </c>
      <c r="E56" s="543" t="s">
        <v>340</v>
      </c>
      <c r="F56" s="4" t="s">
        <v>87</v>
      </c>
      <c r="G56" s="439"/>
      <c r="H56" s="445">
        <v>7031866.7400000002</v>
      </c>
      <c r="I56" s="439"/>
      <c r="J56" s="439">
        <f t="shared" si="4"/>
        <v>7031866.7400000002</v>
      </c>
      <c r="K56" s="444">
        <f t="shared" si="5"/>
        <v>0.85479960662615972</v>
      </c>
    </row>
    <row r="57" spans="1:11" ht="12.75" x14ac:dyDescent="0.2">
      <c r="A57" s="540">
        <v>2</v>
      </c>
      <c r="B57" s="541">
        <v>1</v>
      </c>
      <c r="C57" s="542">
        <v>2</v>
      </c>
      <c r="D57" s="542">
        <v>2</v>
      </c>
      <c r="E57" s="543" t="s">
        <v>342</v>
      </c>
      <c r="F57" s="4" t="s">
        <v>88</v>
      </c>
      <c r="G57" s="439"/>
      <c r="H57" s="439"/>
      <c r="I57" s="439"/>
      <c r="J57" s="439">
        <f t="shared" si="4"/>
        <v>0</v>
      </c>
      <c r="K57" s="444">
        <f t="shared" si="5"/>
        <v>0</v>
      </c>
    </row>
    <row r="58" spans="1:11" ht="12.75" x14ac:dyDescent="0.2">
      <c r="A58" s="540">
        <v>2</v>
      </c>
      <c r="B58" s="541">
        <v>1</v>
      </c>
      <c r="C58" s="542">
        <v>2</v>
      </c>
      <c r="D58" s="542">
        <v>2</v>
      </c>
      <c r="E58" s="543" t="s">
        <v>347</v>
      </c>
      <c r="F58" s="4" t="s">
        <v>89</v>
      </c>
      <c r="G58" s="439"/>
      <c r="H58" s="439"/>
      <c r="I58" s="439"/>
      <c r="J58" s="439">
        <f t="shared" si="4"/>
        <v>0</v>
      </c>
      <c r="K58" s="444">
        <f t="shared" si="5"/>
        <v>0</v>
      </c>
    </row>
    <row r="59" spans="1:11" ht="12.75" x14ac:dyDescent="0.2">
      <c r="A59" s="540">
        <v>2</v>
      </c>
      <c r="B59" s="541">
        <v>1</v>
      </c>
      <c r="C59" s="542">
        <v>2</v>
      </c>
      <c r="D59" s="542">
        <v>2</v>
      </c>
      <c r="E59" s="543" t="s">
        <v>348</v>
      </c>
      <c r="F59" s="4" t="s">
        <v>90</v>
      </c>
      <c r="G59" s="439"/>
      <c r="H59" s="439"/>
      <c r="I59" s="439"/>
      <c r="J59" s="439">
        <f t="shared" si="4"/>
        <v>0</v>
      </c>
      <c r="K59" s="444">
        <f t="shared" si="5"/>
        <v>0</v>
      </c>
    </row>
    <row r="60" spans="1:11" ht="12.75" x14ac:dyDescent="0.2">
      <c r="A60" s="540">
        <v>2</v>
      </c>
      <c r="B60" s="541">
        <v>1</v>
      </c>
      <c r="C60" s="542">
        <v>2</v>
      </c>
      <c r="D60" s="542">
        <v>2</v>
      </c>
      <c r="E60" s="543" t="s">
        <v>349</v>
      </c>
      <c r="F60" s="5" t="s">
        <v>91</v>
      </c>
      <c r="G60" s="439"/>
      <c r="H60" s="439"/>
      <c r="I60" s="439"/>
      <c r="J60" s="439">
        <f t="shared" si="4"/>
        <v>0</v>
      </c>
      <c r="K60" s="444">
        <f t="shared" si="5"/>
        <v>0</v>
      </c>
    </row>
    <row r="61" spans="1:11" ht="12.75" x14ac:dyDescent="0.2">
      <c r="A61" s="534">
        <v>2</v>
      </c>
      <c r="B61" s="535">
        <v>1</v>
      </c>
      <c r="C61" s="536">
        <v>2</v>
      </c>
      <c r="D61" s="536">
        <v>3</v>
      </c>
      <c r="E61" s="537"/>
      <c r="F61" s="3" t="s">
        <v>33</v>
      </c>
      <c r="G61" s="538">
        <f>G62</f>
        <v>0</v>
      </c>
      <c r="H61" s="538">
        <f>H62</f>
        <v>0</v>
      </c>
      <c r="I61" s="538">
        <f>I62</f>
        <v>0</v>
      </c>
      <c r="J61" s="538">
        <f>J62</f>
        <v>0</v>
      </c>
      <c r="K61" s="539">
        <f>K62</f>
        <v>0</v>
      </c>
    </row>
    <row r="62" spans="1:11" ht="12.75" x14ac:dyDescent="0.2">
      <c r="A62" s="540">
        <v>2</v>
      </c>
      <c r="B62" s="541">
        <v>1</v>
      </c>
      <c r="C62" s="542">
        <v>2</v>
      </c>
      <c r="D62" s="542">
        <v>3</v>
      </c>
      <c r="E62" s="543" t="s">
        <v>296</v>
      </c>
      <c r="F62" s="4" t="s">
        <v>33</v>
      </c>
      <c r="G62" s="439"/>
      <c r="H62" s="439"/>
      <c r="I62" s="439"/>
      <c r="J62" s="439">
        <f>SUBTOTAL(9,G62:I62)</f>
        <v>0</v>
      </c>
      <c r="K62" s="444">
        <f>IFERROR(J62/$J$18*100,"0.00")</f>
        <v>0</v>
      </c>
    </row>
    <row r="63" spans="1:11" ht="12.75" x14ac:dyDescent="0.2">
      <c r="A63" s="528">
        <v>2</v>
      </c>
      <c r="B63" s="529">
        <v>1</v>
      </c>
      <c r="C63" s="530">
        <v>3</v>
      </c>
      <c r="D63" s="530"/>
      <c r="E63" s="531"/>
      <c r="F63" s="10" t="s">
        <v>35</v>
      </c>
      <c r="G63" s="532">
        <f>G64+G67</f>
        <v>0</v>
      </c>
      <c r="H63" s="532">
        <f>H64+H67</f>
        <v>0</v>
      </c>
      <c r="I63" s="532">
        <f>I64+I67</f>
        <v>0</v>
      </c>
      <c r="J63" s="532">
        <f>J64+J67</f>
        <v>0</v>
      </c>
      <c r="K63" s="533">
        <f>K64+K67</f>
        <v>0</v>
      </c>
    </row>
    <row r="64" spans="1:11" ht="12.75" x14ac:dyDescent="0.2">
      <c r="A64" s="534">
        <v>2</v>
      </c>
      <c r="B64" s="535">
        <v>1</v>
      </c>
      <c r="C64" s="536">
        <v>3</v>
      </c>
      <c r="D64" s="536">
        <v>1</v>
      </c>
      <c r="E64" s="537"/>
      <c r="F64" s="547" t="s">
        <v>92</v>
      </c>
      <c r="G64" s="538">
        <f>SUM(G65:G66)</f>
        <v>0</v>
      </c>
      <c r="H64" s="538">
        <f>SUM(H65:H66)</f>
        <v>0</v>
      </c>
      <c r="I64" s="538">
        <f>SUM(I65:I66)</f>
        <v>0</v>
      </c>
      <c r="J64" s="538">
        <f>SUM(J65:J66)</f>
        <v>0</v>
      </c>
      <c r="K64" s="539">
        <f>SUM(K65:K66)</f>
        <v>0</v>
      </c>
    </row>
    <row r="65" spans="1:11" ht="12.75" x14ac:dyDescent="0.2">
      <c r="A65" s="548">
        <v>2</v>
      </c>
      <c r="B65" s="541">
        <v>1</v>
      </c>
      <c r="C65" s="542">
        <v>3</v>
      </c>
      <c r="D65" s="542">
        <v>1</v>
      </c>
      <c r="E65" s="543" t="s">
        <v>296</v>
      </c>
      <c r="F65" s="6" t="s">
        <v>93</v>
      </c>
      <c r="G65" s="439"/>
      <c r="H65" s="439"/>
      <c r="I65" s="439"/>
      <c r="J65" s="439">
        <f>SUBTOTAL(9,G65:I65)</f>
        <v>0</v>
      </c>
      <c r="K65" s="444">
        <f>IFERROR(J65/$J$18*100,"0.00")</f>
        <v>0</v>
      </c>
    </row>
    <row r="66" spans="1:11" ht="12.75" x14ac:dyDescent="0.2">
      <c r="A66" s="548">
        <v>2</v>
      </c>
      <c r="B66" s="541">
        <v>1</v>
      </c>
      <c r="C66" s="542">
        <v>3</v>
      </c>
      <c r="D66" s="542">
        <v>1</v>
      </c>
      <c r="E66" s="543" t="s">
        <v>297</v>
      </c>
      <c r="F66" s="6" t="s">
        <v>94</v>
      </c>
      <c r="G66" s="439"/>
      <c r="H66" s="439"/>
      <c r="I66" s="439"/>
      <c r="J66" s="439">
        <f>SUBTOTAL(9,G66:I66)</f>
        <v>0</v>
      </c>
      <c r="K66" s="444">
        <f>IFERROR(J66/$J$18*100,"0.00")</f>
        <v>0</v>
      </c>
    </row>
    <row r="67" spans="1:11" ht="12.75" x14ac:dyDescent="0.2">
      <c r="A67" s="534">
        <v>2</v>
      </c>
      <c r="B67" s="535">
        <v>1</v>
      </c>
      <c r="C67" s="536">
        <v>3</v>
      </c>
      <c r="D67" s="536">
        <v>2</v>
      </c>
      <c r="E67" s="537"/>
      <c r="F67" s="547" t="s">
        <v>95</v>
      </c>
      <c r="G67" s="538">
        <f>SUM(G68:G69)</f>
        <v>0</v>
      </c>
      <c r="H67" s="538">
        <f>SUM(H68:H69)</f>
        <v>0</v>
      </c>
      <c r="I67" s="538">
        <f>SUM(I68:I69)</f>
        <v>0</v>
      </c>
      <c r="J67" s="538">
        <f>SUM(J68:J69)</f>
        <v>0</v>
      </c>
      <c r="K67" s="539">
        <f>SUM(K68:K69)</f>
        <v>0</v>
      </c>
    </row>
    <row r="68" spans="1:11" ht="12.75" x14ac:dyDescent="0.2">
      <c r="A68" s="548">
        <v>2</v>
      </c>
      <c r="B68" s="541">
        <v>1</v>
      </c>
      <c r="C68" s="542">
        <v>3</v>
      </c>
      <c r="D68" s="542">
        <v>2</v>
      </c>
      <c r="E68" s="543" t="s">
        <v>296</v>
      </c>
      <c r="F68" s="6" t="s">
        <v>96</v>
      </c>
      <c r="G68" s="439"/>
      <c r="H68" s="439"/>
      <c r="I68" s="439"/>
      <c r="J68" s="439">
        <f>SUBTOTAL(9,G68:I68)</f>
        <v>0</v>
      </c>
      <c r="K68" s="444">
        <f>IFERROR(J68/$J$18*100,"0.00")</f>
        <v>0</v>
      </c>
    </row>
    <row r="69" spans="1:11" ht="12.75" x14ac:dyDescent="0.2">
      <c r="A69" s="548">
        <v>2</v>
      </c>
      <c r="B69" s="541">
        <v>1</v>
      </c>
      <c r="C69" s="542">
        <v>3</v>
      </c>
      <c r="D69" s="542">
        <v>2</v>
      </c>
      <c r="E69" s="543" t="s">
        <v>297</v>
      </c>
      <c r="F69" s="6" t="s">
        <v>97</v>
      </c>
      <c r="G69" s="439"/>
      <c r="H69" s="439"/>
      <c r="I69" s="439"/>
      <c r="J69" s="439">
        <f>SUBTOTAL(9,G69:I69)</f>
        <v>0</v>
      </c>
      <c r="K69" s="444">
        <f>IFERROR(J69/$J$18*100,"0.00")</f>
        <v>0</v>
      </c>
    </row>
    <row r="70" spans="1:11" ht="12.75" x14ac:dyDescent="0.2">
      <c r="A70" s="528">
        <v>2</v>
      </c>
      <c r="B70" s="529">
        <v>1</v>
      </c>
      <c r="C70" s="530">
        <v>4</v>
      </c>
      <c r="D70" s="530"/>
      <c r="E70" s="531"/>
      <c r="F70" s="10" t="s">
        <v>36</v>
      </c>
      <c r="G70" s="532">
        <f>G71+G73</f>
        <v>0</v>
      </c>
      <c r="H70" s="532">
        <f>H71+H73</f>
        <v>100000</v>
      </c>
      <c r="I70" s="532">
        <f>I71+I73</f>
        <v>0</v>
      </c>
      <c r="J70" s="532">
        <f>J71+J73</f>
        <v>100000</v>
      </c>
      <c r="K70" s="533">
        <f>K71+K73</f>
        <v>1.2156083700558861E-2</v>
      </c>
    </row>
    <row r="71" spans="1:11" ht="12.75" x14ac:dyDescent="0.2">
      <c r="A71" s="534">
        <v>2</v>
      </c>
      <c r="B71" s="535">
        <v>1</v>
      </c>
      <c r="C71" s="536">
        <v>4</v>
      </c>
      <c r="D71" s="536">
        <v>1</v>
      </c>
      <c r="E71" s="537"/>
      <c r="F71" s="547" t="s">
        <v>37</v>
      </c>
      <c r="G71" s="538">
        <f>G72</f>
        <v>0</v>
      </c>
      <c r="H71" s="538">
        <f>H72</f>
        <v>0</v>
      </c>
      <c r="I71" s="538">
        <f>I72</f>
        <v>0</v>
      </c>
      <c r="J71" s="538">
        <f>J72</f>
        <v>0</v>
      </c>
      <c r="K71" s="539">
        <f>K72</f>
        <v>0</v>
      </c>
    </row>
    <row r="72" spans="1:11" ht="12.75" x14ac:dyDescent="0.2">
      <c r="A72" s="540">
        <v>2</v>
      </c>
      <c r="B72" s="541">
        <v>1</v>
      </c>
      <c r="C72" s="542">
        <v>4</v>
      </c>
      <c r="D72" s="542">
        <v>1</v>
      </c>
      <c r="E72" s="543" t="s">
        <v>296</v>
      </c>
      <c r="F72" s="4" t="s">
        <v>37</v>
      </c>
      <c r="G72" s="439"/>
      <c r="H72" s="439"/>
      <c r="I72" s="439"/>
      <c r="J72" s="439">
        <f>SUBTOTAL(9,G72:I72)</f>
        <v>0</v>
      </c>
      <c r="K72" s="444">
        <f>IFERROR(J72/$J$18*100,"0.00")</f>
        <v>0</v>
      </c>
    </row>
    <row r="73" spans="1:11" ht="12.75" x14ac:dyDescent="0.2">
      <c r="A73" s="534">
        <v>2</v>
      </c>
      <c r="B73" s="535">
        <v>1</v>
      </c>
      <c r="C73" s="536">
        <v>4</v>
      </c>
      <c r="D73" s="536">
        <v>2</v>
      </c>
      <c r="E73" s="537"/>
      <c r="F73" s="547" t="s">
        <v>101</v>
      </c>
      <c r="G73" s="538">
        <f>SUM(G74:G77)</f>
        <v>0</v>
      </c>
      <c r="H73" s="538">
        <f>SUM(H74:H77)</f>
        <v>100000</v>
      </c>
      <c r="I73" s="538">
        <f>SUM(I74:I77)</f>
        <v>0</v>
      </c>
      <c r="J73" s="538">
        <f>SUM(J74:J77)</f>
        <v>100000</v>
      </c>
      <c r="K73" s="539">
        <f>SUM(K74:K77)</f>
        <v>1.2156083700558861E-2</v>
      </c>
    </row>
    <row r="74" spans="1:11" ht="12.75" x14ac:dyDescent="0.2">
      <c r="A74" s="540">
        <v>2</v>
      </c>
      <c r="B74" s="541">
        <v>1</v>
      </c>
      <c r="C74" s="542">
        <v>4</v>
      </c>
      <c r="D74" s="542">
        <v>2</v>
      </c>
      <c r="E74" s="543" t="s">
        <v>296</v>
      </c>
      <c r="F74" s="4" t="s">
        <v>98</v>
      </c>
      <c r="G74" s="439"/>
      <c r="H74" s="439"/>
      <c r="I74" s="439"/>
      <c r="J74" s="439">
        <f>SUBTOTAL(9,G74:I74)</f>
        <v>0</v>
      </c>
      <c r="K74" s="444">
        <f>IFERROR(J74/$J$18*100,"0.00")</f>
        <v>0</v>
      </c>
    </row>
    <row r="75" spans="1:11" ht="12.75" x14ac:dyDescent="0.2">
      <c r="A75" s="540">
        <v>2</v>
      </c>
      <c r="B75" s="541">
        <v>1</v>
      </c>
      <c r="C75" s="542">
        <v>4</v>
      </c>
      <c r="D75" s="542">
        <v>2</v>
      </c>
      <c r="E75" s="543" t="s">
        <v>297</v>
      </c>
      <c r="F75" s="4" t="s">
        <v>99</v>
      </c>
      <c r="G75" s="439"/>
      <c r="H75" s="439"/>
      <c r="I75" s="439"/>
      <c r="J75" s="439">
        <f>SUBTOTAL(9,G75:I75)</f>
        <v>0</v>
      </c>
      <c r="K75" s="444">
        <f>IFERROR(J75/$J$18*100,"0.00")</f>
        <v>0</v>
      </c>
    </row>
    <row r="76" spans="1:11" ht="12.75" x14ac:dyDescent="0.2">
      <c r="A76" s="540">
        <v>2</v>
      </c>
      <c r="B76" s="541">
        <v>1</v>
      </c>
      <c r="C76" s="542">
        <v>4</v>
      </c>
      <c r="D76" s="542">
        <v>2</v>
      </c>
      <c r="E76" s="543" t="s">
        <v>298</v>
      </c>
      <c r="F76" s="4" t="s">
        <v>100</v>
      </c>
      <c r="G76" s="439"/>
      <c r="H76" s="439"/>
      <c r="I76" s="439"/>
      <c r="J76" s="439">
        <f>SUBTOTAL(9,G76:I76)</f>
        <v>0</v>
      </c>
      <c r="K76" s="444">
        <f>IFERROR(J76/$J$18*100,"0.00")</f>
        <v>0</v>
      </c>
    </row>
    <row r="77" spans="1:11" ht="12.75" x14ac:dyDescent="0.2">
      <c r="A77" s="540">
        <v>2</v>
      </c>
      <c r="B77" s="541">
        <v>1</v>
      </c>
      <c r="C77" s="542">
        <v>4</v>
      </c>
      <c r="D77" s="542">
        <v>2</v>
      </c>
      <c r="E77" s="543" t="s">
        <v>299</v>
      </c>
      <c r="F77" s="4" t="s">
        <v>350</v>
      </c>
      <c r="G77" s="439"/>
      <c r="H77" s="439">
        <v>100000</v>
      </c>
      <c r="I77" s="439"/>
      <c r="J77" s="439">
        <f>SUBTOTAL(9,G77:I77)</f>
        <v>100000</v>
      </c>
      <c r="K77" s="444">
        <f>IFERROR(J77/$J$18*100,"0.00")</f>
        <v>1.2156083700558861E-2</v>
      </c>
    </row>
    <row r="78" spans="1:11" ht="12.75" x14ac:dyDescent="0.2">
      <c r="A78" s="528">
        <v>2</v>
      </c>
      <c r="B78" s="529">
        <v>1</v>
      </c>
      <c r="C78" s="530">
        <v>5</v>
      </c>
      <c r="D78" s="530"/>
      <c r="E78" s="531"/>
      <c r="F78" s="10" t="s">
        <v>351</v>
      </c>
      <c r="G78" s="532">
        <f>G79+G81+G83+G85</f>
        <v>0</v>
      </c>
      <c r="H78" s="532">
        <f>H79+H81+H83+H85</f>
        <v>3032925.48</v>
      </c>
      <c r="I78" s="532">
        <f>I79+I81+I83+I85</f>
        <v>0</v>
      </c>
      <c r="J78" s="532">
        <f>J79+J81+J83+J85</f>
        <v>3032925.48</v>
      </c>
      <c r="K78" s="533">
        <f>K79+K81+K83+K85</f>
        <v>0.36868495992437661</v>
      </c>
    </row>
    <row r="79" spans="1:11" ht="12.75" x14ac:dyDescent="0.2">
      <c r="A79" s="534">
        <v>2</v>
      </c>
      <c r="B79" s="535">
        <v>1</v>
      </c>
      <c r="C79" s="536">
        <v>5</v>
      </c>
      <c r="D79" s="536">
        <v>1</v>
      </c>
      <c r="E79" s="537"/>
      <c r="F79" s="3" t="s">
        <v>102</v>
      </c>
      <c r="G79" s="538">
        <f>G80</f>
        <v>0</v>
      </c>
      <c r="H79" s="538">
        <f>H80</f>
        <v>1397592.6</v>
      </c>
      <c r="I79" s="538">
        <f>I80</f>
        <v>0</v>
      </c>
      <c r="J79" s="538">
        <f>J80</f>
        <v>1397592.6</v>
      </c>
      <c r="K79" s="539">
        <f>K80</f>
        <v>0.16989252624881682</v>
      </c>
    </row>
    <row r="80" spans="1:11" ht="12.75" x14ac:dyDescent="0.2">
      <c r="A80" s="540">
        <v>2</v>
      </c>
      <c r="B80" s="541">
        <v>1</v>
      </c>
      <c r="C80" s="542">
        <v>5</v>
      </c>
      <c r="D80" s="542">
        <v>1</v>
      </c>
      <c r="E80" s="543" t="s">
        <v>296</v>
      </c>
      <c r="F80" s="4" t="s">
        <v>102</v>
      </c>
      <c r="G80" s="439"/>
      <c r="H80" s="439">
        <v>1397592.6</v>
      </c>
      <c r="I80" s="439"/>
      <c r="J80" s="439">
        <f>SUBTOTAL(9,G80:I80)</f>
        <v>1397592.6</v>
      </c>
      <c r="K80" s="444">
        <f>IFERROR(J80/$J$18*100,"0.00")</f>
        <v>0.16989252624881682</v>
      </c>
    </row>
    <row r="81" spans="1:11" ht="12.75" x14ac:dyDescent="0.2">
      <c r="A81" s="534">
        <v>2</v>
      </c>
      <c r="B81" s="535">
        <v>1</v>
      </c>
      <c r="C81" s="536">
        <v>5</v>
      </c>
      <c r="D81" s="536">
        <v>2</v>
      </c>
      <c r="E81" s="537"/>
      <c r="F81" s="547" t="s">
        <v>103</v>
      </c>
      <c r="G81" s="538">
        <f>G82</f>
        <v>0</v>
      </c>
      <c r="H81" s="538">
        <f>H82</f>
        <v>1399563.36</v>
      </c>
      <c r="I81" s="538">
        <f>I82</f>
        <v>0</v>
      </c>
      <c r="J81" s="538">
        <f>J82</f>
        <v>1399563.36</v>
      </c>
      <c r="K81" s="539">
        <f>K82</f>
        <v>0.17013209348395394</v>
      </c>
    </row>
    <row r="82" spans="1:11" ht="12.75" x14ac:dyDescent="0.2">
      <c r="A82" s="540">
        <v>2</v>
      </c>
      <c r="B82" s="541">
        <v>1</v>
      </c>
      <c r="C82" s="542">
        <v>5</v>
      </c>
      <c r="D82" s="542">
        <v>2</v>
      </c>
      <c r="E82" s="543" t="s">
        <v>296</v>
      </c>
      <c r="F82" s="4" t="s">
        <v>103</v>
      </c>
      <c r="G82" s="439"/>
      <c r="H82" s="439">
        <v>1399563.36</v>
      </c>
      <c r="I82" s="439"/>
      <c r="J82" s="439">
        <f>SUBTOTAL(9,G82:I82)</f>
        <v>1399563.36</v>
      </c>
      <c r="K82" s="444">
        <f>IFERROR(J82/$J$18*100,"0.00")</f>
        <v>0.17013209348395394</v>
      </c>
    </row>
    <row r="83" spans="1:11" ht="12.75" x14ac:dyDescent="0.2">
      <c r="A83" s="534">
        <v>2</v>
      </c>
      <c r="B83" s="535">
        <v>1</v>
      </c>
      <c r="C83" s="536">
        <v>5</v>
      </c>
      <c r="D83" s="536">
        <v>3</v>
      </c>
      <c r="E83" s="537"/>
      <c r="F83" s="547" t="s">
        <v>104</v>
      </c>
      <c r="G83" s="538">
        <f>G84</f>
        <v>0</v>
      </c>
      <c r="H83" s="538">
        <f>H84</f>
        <v>235769.52</v>
      </c>
      <c r="I83" s="538">
        <f>I84</f>
        <v>0</v>
      </c>
      <c r="J83" s="538">
        <f>J84</f>
        <v>235769.52</v>
      </c>
      <c r="K83" s="539">
        <f>K84</f>
        <v>2.8660340191605863E-2</v>
      </c>
    </row>
    <row r="84" spans="1:11" ht="12.75" x14ac:dyDescent="0.2">
      <c r="A84" s="540">
        <v>2</v>
      </c>
      <c r="B84" s="541">
        <v>1</v>
      </c>
      <c r="C84" s="542">
        <v>5</v>
      </c>
      <c r="D84" s="542">
        <v>3</v>
      </c>
      <c r="E84" s="543" t="s">
        <v>296</v>
      </c>
      <c r="F84" s="4" t="s">
        <v>104</v>
      </c>
      <c r="G84" s="439"/>
      <c r="H84" s="439">
        <v>235769.52</v>
      </c>
      <c r="I84" s="439"/>
      <c r="J84" s="439">
        <f>SUBTOTAL(9,G84:I84)</f>
        <v>235769.52</v>
      </c>
      <c r="K84" s="444">
        <f>IFERROR(J84/$J$18*100,"0.00")</f>
        <v>2.8660340191605863E-2</v>
      </c>
    </row>
    <row r="85" spans="1:11" ht="12.75" x14ac:dyDescent="0.2">
      <c r="A85" s="534">
        <v>2</v>
      </c>
      <c r="B85" s="535">
        <v>1</v>
      </c>
      <c r="C85" s="536">
        <v>5</v>
      </c>
      <c r="D85" s="536">
        <v>4</v>
      </c>
      <c r="E85" s="537"/>
      <c r="F85" s="547" t="s">
        <v>105</v>
      </c>
      <c r="G85" s="538">
        <f>G86</f>
        <v>0</v>
      </c>
      <c r="H85" s="538">
        <f>H86</f>
        <v>0</v>
      </c>
      <c r="I85" s="538">
        <f>I86</f>
        <v>0</v>
      </c>
      <c r="J85" s="538">
        <f>J86</f>
        <v>0</v>
      </c>
      <c r="K85" s="539">
        <f>K86</f>
        <v>0</v>
      </c>
    </row>
    <row r="86" spans="1:11" ht="12.75" x14ac:dyDescent="0.2">
      <c r="A86" s="540">
        <v>2</v>
      </c>
      <c r="B86" s="541">
        <v>1</v>
      </c>
      <c r="C86" s="542">
        <v>5</v>
      </c>
      <c r="D86" s="542">
        <v>4</v>
      </c>
      <c r="E86" s="543" t="s">
        <v>296</v>
      </c>
      <c r="F86" s="4" t="s">
        <v>105</v>
      </c>
      <c r="G86" s="439"/>
      <c r="H86" s="439"/>
      <c r="I86" s="439"/>
      <c r="J86" s="439">
        <f>SUBTOTAL(9,G86:I86)</f>
        <v>0</v>
      </c>
      <c r="K86" s="444">
        <f>IFERROR(J86/$J$18*100,"0.00")</f>
        <v>0</v>
      </c>
    </row>
    <row r="87" spans="1:11" ht="12.75" x14ac:dyDescent="0.2">
      <c r="A87" s="521">
        <v>2</v>
      </c>
      <c r="B87" s="522">
        <v>2</v>
      </c>
      <c r="C87" s="523"/>
      <c r="D87" s="523"/>
      <c r="E87" s="524"/>
      <c r="F87" s="11" t="s">
        <v>352</v>
      </c>
      <c r="G87" s="525">
        <f>+G88+G106+G111+G116+G125+G146+G165+G183</f>
        <v>6876096.1199999992</v>
      </c>
      <c r="H87" s="525">
        <f>+H88+H106+H111+H116+H125+H146+H165+H183</f>
        <v>7596891.7200000007</v>
      </c>
      <c r="I87" s="525">
        <f>+I88+I106+I111+I116+I125+I146+I165+I183</f>
        <v>0</v>
      </c>
      <c r="J87" s="525">
        <f>+J88+J106+J111+J116+J125+J146+J165+J183</f>
        <v>14472987.84</v>
      </c>
      <c r="K87" s="526">
        <f>+K88+K106+K111+K116+K125+K146+K165+K183</f>
        <v>1.759348515802106</v>
      </c>
    </row>
    <row r="88" spans="1:11" ht="12.75" x14ac:dyDescent="0.2">
      <c r="A88" s="528">
        <v>2</v>
      </c>
      <c r="B88" s="529">
        <v>2</v>
      </c>
      <c r="C88" s="530">
        <v>1</v>
      </c>
      <c r="D88" s="530"/>
      <c r="E88" s="531"/>
      <c r="F88" s="10" t="s">
        <v>18</v>
      </c>
      <c r="G88" s="532">
        <f>+G89+G91+G93+G95+G97+G99+G102+G104</f>
        <v>3696876</v>
      </c>
      <c r="H88" s="532">
        <f>+H89+H91+H93+H95+H97+H99+H102+H104</f>
        <v>1282302.6000000001</v>
      </c>
      <c r="I88" s="532">
        <f>+I89+I91+I93+I95+I97+I99+I102+I104</f>
        <v>0</v>
      </c>
      <c r="J88" s="532">
        <f>+J89+J91+J93+J95+J97+J99+J102+J104</f>
        <v>4979178.5999999996</v>
      </c>
      <c r="K88" s="533">
        <f>+K89+K91+K93+K95+K97+K99+K102+K104</f>
        <v>0.60527311821631491</v>
      </c>
    </row>
    <row r="89" spans="1:11" ht="12.75" x14ac:dyDescent="0.2">
      <c r="A89" s="549">
        <v>2</v>
      </c>
      <c r="B89" s="550">
        <v>2</v>
      </c>
      <c r="C89" s="551">
        <v>1</v>
      </c>
      <c r="D89" s="551">
        <v>1</v>
      </c>
      <c r="E89" s="552"/>
      <c r="F89" s="17" t="s">
        <v>106</v>
      </c>
      <c r="G89" s="553">
        <f>G90</f>
        <v>0</v>
      </c>
      <c r="H89" s="553">
        <f>H90</f>
        <v>0</v>
      </c>
      <c r="I89" s="553">
        <f>I90</f>
        <v>0</v>
      </c>
      <c r="J89" s="553">
        <f>J90</f>
        <v>0</v>
      </c>
      <c r="K89" s="554">
        <f>K90</f>
        <v>0</v>
      </c>
    </row>
    <row r="90" spans="1:11" ht="12.75" x14ac:dyDescent="0.2">
      <c r="A90" s="548">
        <v>2</v>
      </c>
      <c r="B90" s="541">
        <v>2</v>
      </c>
      <c r="C90" s="542">
        <v>1</v>
      </c>
      <c r="D90" s="542">
        <v>1</v>
      </c>
      <c r="E90" s="543" t="s">
        <v>296</v>
      </c>
      <c r="F90" s="6" t="s">
        <v>106</v>
      </c>
      <c r="G90" s="439"/>
      <c r="H90" s="439"/>
      <c r="I90" s="439"/>
      <c r="J90" s="439">
        <f>SUBTOTAL(9,G90:I90)</f>
        <v>0</v>
      </c>
      <c r="K90" s="444">
        <f>IFERROR(J90/$J$18*100,"0.00")</f>
        <v>0</v>
      </c>
    </row>
    <row r="91" spans="1:11" ht="12.75" x14ac:dyDescent="0.2">
      <c r="A91" s="534">
        <v>2</v>
      </c>
      <c r="B91" s="535">
        <v>2</v>
      </c>
      <c r="C91" s="536">
        <v>1</v>
      </c>
      <c r="D91" s="536">
        <v>2</v>
      </c>
      <c r="E91" s="537"/>
      <c r="F91" s="3" t="s">
        <v>107</v>
      </c>
      <c r="G91" s="538">
        <f>G92</f>
        <v>0</v>
      </c>
      <c r="H91" s="538">
        <f>H92</f>
        <v>0</v>
      </c>
      <c r="I91" s="538">
        <f>I92</f>
        <v>0</v>
      </c>
      <c r="J91" s="538">
        <f>J92</f>
        <v>0</v>
      </c>
      <c r="K91" s="539">
        <f>K92</f>
        <v>0</v>
      </c>
    </row>
    <row r="92" spans="1:11" ht="12.75" x14ac:dyDescent="0.2">
      <c r="A92" s="548">
        <v>2</v>
      </c>
      <c r="B92" s="541">
        <v>2</v>
      </c>
      <c r="C92" s="542">
        <v>1</v>
      </c>
      <c r="D92" s="542">
        <v>2</v>
      </c>
      <c r="E92" s="543" t="s">
        <v>296</v>
      </c>
      <c r="F92" s="6" t="s">
        <v>107</v>
      </c>
      <c r="G92" s="439"/>
      <c r="H92" s="439"/>
      <c r="I92" s="439"/>
      <c r="J92" s="439">
        <f>SUBTOTAL(9,G92:I92)</f>
        <v>0</v>
      </c>
      <c r="K92" s="444">
        <f>IFERROR(J92/$J$18*100,"0.00")</f>
        <v>0</v>
      </c>
    </row>
    <row r="93" spans="1:11" ht="12.75" x14ac:dyDescent="0.2">
      <c r="A93" s="534">
        <v>2</v>
      </c>
      <c r="B93" s="535">
        <v>2</v>
      </c>
      <c r="C93" s="536">
        <v>1</v>
      </c>
      <c r="D93" s="536">
        <v>3</v>
      </c>
      <c r="E93" s="537"/>
      <c r="F93" s="3" t="s">
        <v>108</v>
      </c>
      <c r="G93" s="538">
        <f>G94</f>
        <v>0</v>
      </c>
      <c r="H93" s="538">
        <f>H94</f>
        <v>887088.6</v>
      </c>
      <c r="I93" s="538">
        <f>I94</f>
        <v>0</v>
      </c>
      <c r="J93" s="538">
        <f>J94</f>
        <v>887088.6</v>
      </c>
      <c r="K93" s="539">
        <f>K94</f>
        <v>0.1078352327141158</v>
      </c>
    </row>
    <row r="94" spans="1:11" ht="12.75" x14ac:dyDescent="0.2">
      <c r="A94" s="540">
        <v>2</v>
      </c>
      <c r="B94" s="541">
        <v>2</v>
      </c>
      <c r="C94" s="542">
        <v>1</v>
      </c>
      <c r="D94" s="542">
        <v>3</v>
      </c>
      <c r="E94" s="543" t="s">
        <v>296</v>
      </c>
      <c r="F94" s="4" t="s">
        <v>108</v>
      </c>
      <c r="G94" s="439"/>
      <c r="H94" s="439">
        <v>887088.6</v>
      </c>
      <c r="I94" s="439"/>
      <c r="J94" s="439">
        <f>SUBTOTAL(9,G94:I94)</f>
        <v>887088.6</v>
      </c>
      <c r="K94" s="444">
        <f>IFERROR(J94/$J$18*100,"0.00")</f>
        <v>0.1078352327141158</v>
      </c>
    </row>
    <row r="95" spans="1:11" ht="12.75" x14ac:dyDescent="0.2">
      <c r="A95" s="534">
        <v>2</v>
      </c>
      <c r="B95" s="535">
        <v>2</v>
      </c>
      <c r="C95" s="536">
        <v>1</v>
      </c>
      <c r="D95" s="536">
        <v>4</v>
      </c>
      <c r="E95" s="537"/>
      <c r="F95" s="3" t="s">
        <v>109</v>
      </c>
      <c r="G95" s="538">
        <f>G96</f>
        <v>0</v>
      </c>
      <c r="H95" s="538">
        <f>H96</f>
        <v>0</v>
      </c>
      <c r="I95" s="538">
        <f>I96</f>
        <v>0</v>
      </c>
      <c r="J95" s="538">
        <f>J96</f>
        <v>0</v>
      </c>
      <c r="K95" s="539">
        <f>K96</f>
        <v>0</v>
      </c>
    </row>
    <row r="96" spans="1:11" ht="12.75" x14ac:dyDescent="0.2">
      <c r="A96" s="548">
        <v>2</v>
      </c>
      <c r="B96" s="541">
        <v>2</v>
      </c>
      <c r="C96" s="542">
        <v>1</v>
      </c>
      <c r="D96" s="542">
        <v>4</v>
      </c>
      <c r="E96" s="543" t="s">
        <v>296</v>
      </c>
      <c r="F96" s="6" t="s">
        <v>109</v>
      </c>
      <c r="G96" s="439"/>
      <c r="H96" s="439"/>
      <c r="I96" s="439"/>
      <c r="J96" s="439">
        <f>SUBTOTAL(9,G96:I96)</f>
        <v>0</v>
      </c>
      <c r="K96" s="444">
        <f>IFERROR(J96/$J$18*100,"0.00")</f>
        <v>0</v>
      </c>
    </row>
    <row r="97" spans="1:11" ht="12.75" x14ac:dyDescent="0.2">
      <c r="A97" s="534">
        <v>2</v>
      </c>
      <c r="B97" s="535">
        <v>2</v>
      </c>
      <c r="C97" s="536">
        <v>1</v>
      </c>
      <c r="D97" s="536">
        <v>5</v>
      </c>
      <c r="E97" s="537"/>
      <c r="F97" s="3" t="s">
        <v>110</v>
      </c>
      <c r="G97" s="538">
        <f>G98</f>
        <v>0</v>
      </c>
      <c r="H97" s="538">
        <f>H98</f>
        <v>356226</v>
      </c>
      <c r="I97" s="538">
        <f>I98</f>
        <v>0</v>
      </c>
      <c r="J97" s="538">
        <f>J98</f>
        <v>356226</v>
      </c>
      <c r="K97" s="539">
        <f>K98</f>
        <v>4.3303130723152811E-2</v>
      </c>
    </row>
    <row r="98" spans="1:11" ht="12.75" x14ac:dyDescent="0.2">
      <c r="A98" s="548">
        <v>2</v>
      </c>
      <c r="B98" s="541">
        <v>2</v>
      </c>
      <c r="C98" s="542">
        <v>1</v>
      </c>
      <c r="D98" s="542">
        <v>5</v>
      </c>
      <c r="E98" s="543" t="s">
        <v>296</v>
      </c>
      <c r="F98" s="6" t="s">
        <v>110</v>
      </c>
      <c r="G98" s="439"/>
      <c r="H98" s="439">
        <v>356226</v>
      </c>
      <c r="I98" s="439"/>
      <c r="J98" s="439">
        <f>SUBTOTAL(9,G98:I98)</f>
        <v>356226</v>
      </c>
      <c r="K98" s="444">
        <f>IFERROR(J98/$J$18*100,"0.00")</f>
        <v>4.3303130723152811E-2</v>
      </c>
    </row>
    <row r="99" spans="1:11" ht="12.75" x14ac:dyDescent="0.2">
      <c r="A99" s="534">
        <v>2</v>
      </c>
      <c r="B99" s="535">
        <v>2</v>
      </c>
      <c r="C99" s="536">
        <v>1</v>
      </c>
      <c r="D99" s="536">
        <v>6</v>
      </c>
      <c r="E99" s="537"/>
      <c r="F99" s="3" t="s">
        <v>19</v>
      </c>
      <c r="G99" s="538">
        <f>G100+G101</f>
        <v>3600000</v>
      </c>
      <c r="H99" s="538">
        <f>H100+H101</f>
        <v>0</v>
      </c>
      <c r="I99" s="538">
        <f>I100+I101</f>
        <v>0</v>
      </c>
      <c r="J99" s="538">
        <f>J100+J101</f>
        <v>3600000</v>
      </c>
      <c r="K99" s="539">
        <f>K100+K101</f>
        <v>0.43761901322011898</v>
      </c>
    </row>
    <row r="100" spans="1:11" ht="12.75" x14ac:dyDescent="0.2">
      <c r="A100" s="548">
        <v>2</v>
      </c>
      <c r="B100" s="541">
        <v>2</v>
      </c>
      <c r="C100" s="542">
        <v>1</v>
      </c>
      <c r="D100" s="542">
        <v>6</v>
      </c>
      <c r="E100" s="543" t="s">
        <v>296</v>
      </c>
      <c r="F100" s="6" t="s">
        <v>111</v>
      </c>
      <c r="G100" s="439">
        <v>3600000</v>
      </c>
      <c r="H100" s="538"/>
      <c r="I100" s="538"/>
      <c r="J100" s="439">
        <f>SUBTOTAL(9,G100:I100)</f>
        <v>3600000</v>
      </c>
      <c r="K100" s="444">
        <f>IFERROR(J100/$J$18*100,"0.00")</f>
        <v>0.43761901322011898</v>
      </c>
    </row>
    <row r="101" spans="1:11" ht="12.75" x14ac:dyDescent="0.2">
      <c r="A101" s="548">
        <v>2</v>
      </c>
      <c r="B101" s="541">
        <v>2</v>
      </c>
      <c r="C101" s="542">
        <v>1</v>
      </c>
      <c r="D101" s="542">
        <v>6</v>
      </c>
      <c r="E101" s="543" t="s">
        <v>297</v>
      </c>
      <c r="F101" s="6" t="s">
        <v>112</v>
      </c>
      <c r="G101" s="538"/>
      <c r="H101" s="538"/>
      <c r="I101" s="538"/>
      <c r="J101" s="439">
        <f>SUBTOTAL(9,G101:I101)</f>
        <v>0</v>
      </c>
      <c r="K101" s="444">
        <f>IFERROR(J101/$J$18*100,"0.00")</f>
        <v>0</v>
      </c>
    </row>
    <row r="102" spans="1:11" ht="12.75" x14ac:dyDescent="0.2">
      <c r="A102" s="534">
        <v>2</v>
      </c>
      <c r="B102" s="535">
        <v>2</v>
      </c>
      <c r="C102" s="536">
        <v>1</v>
      </c>
      <c r="D102" s="536">
        <v>7</v>
      </c>
      <c r="E102" s="537"/>
      <c r="F102" s="3" t="s">
        <v>20</v>
      </c>
      <c r="G102" s="538">
        <f>G103</f>
        <v>96876</v>
      </c>
      <c r="H102" s="538">
        <f>H103</f>
        <v>0</v>
      </c>
      <c r="I102" s="538">
        <f>I103</f>
        <v>0</v>
      </c>
      <c r="J102" s="538">
        <f>J103</f>
        <v>96876</v>
      </c>
      <c r="K102" s="539">
        <f>K103</f>
        <v>1.1776327645753402E-2</v>
      </c>
    </row>
    <row r="103" spans="1:11" ht="12.75" x14ac:dyDescent="0.2">
      <c r="A103" s="548">
        <v>2</v>
      </c>
      <c r="B103" s="541">
        <v>2</v>
      </c>
      <c r="C103" s="542">
        <v>1</v>
      </c>
      <c r="D103" s="542">
        <v>7</v>
      </c>
      <c r="E103" s="543" t="s">
        <v>296</v>
      </c>
      <c r="F103" s="6" t="s">
        <v>20</v>
      </c>
      <c r="G103" s="439">
        <v>96876</v>
      </c>
      <c r="H103" s="439"/>
      <c r="I103" s="439"/>
      <c r="J103" s="439">
        <f>SUBTOTAL(9,G103:I103)</f>
        <v>96876</v>
      </c>
      <c r="K103" s="444">
        <f>IFERROR(J103/$J$18*100,"0.00")</f>
        <v>1.1776327645753402E-2</v>
      </c>
    </row>
    <row r="104" spans="1:11" ht="12.75" x14ac:dyDescent="0.2">
      <c r="A104" s="534">
        <v>2</v>
      </c>
      <c r="B104" s="535">
        <v>2</v>
      </c>
      <c r="C104" s="536">
        <v>1</v>
      </c>
      <c r="D104" s="536">
        <v>8</v>
      </c>
      <c r="E104" s="537"/>
      <c r="F104" s="3" t="s">
        <v>113</v>
      </c>
      <c r="G104" s="538">
        <f>G105</f>
        <v>0</v>
      </c>
      <c r="H104" s="538">
        <f>H105</f>
        <v>38988</v>
      </c>
      <c r="I104" s="538">
        <f>I105</f>
        <v>0</v>
      </c>
      <c r="J104" s="538">
        <f>J105</f>
        <v>38988</v>
      </c>
      <c r="K104" s="539">
        <f>K105</f>
        <v>4.7394139131738885E-3</v>
      </c>
    </row>
    <row r="105" spans="1:11" ht="12.75" x14ac:dyDescent="0.2">
      <c r="A105" s="540">
        <v>2</v>
      </c>
      <c r="B105" s="541">
        <v>2</v>
      </c>
      <c r="C105" s="542">
        <v>1</v>
      </c>
      <c r="D105" s="542">
        <v>8</v>
      </c>
      <c r="E105" s="543" t="s">
        <v>296</v>
      </c>
      <c r="F105" s="4" t="s">
        <v>113</v>
      </c>
      <c r="G105" s="439"/>
      <c r="H105" s="439">
        <v>38988</v>
      </c>
      <c r="I105" s="439"/>
      <c r="J105" s="439">
        <f>SUBTOTAL(9,G105:I105)</f>
        <v>38988</v>
      </c>
      <c r="K105" s="444">
        <f>IFERROR(J105/$J$18*100,"0.00")</f>
        <v>4.7394139131738885E-3</v>
      </c>
    </row>
    <row r="106" spans="1:11" ht="12.75" x14ac:dyDescent="0.2">
      <c r="A106" s="528">
        <v>2</v>
      </c>
      <c r="B106" s="529">
        <v>2</v>
      </c>
      <c r="C106" s="530">
        <v>2</v>
      </c>
      <c r="D106" s="530"/>
      <c r="E106" s="531"/>
      <c r="F106" s="10" t="s">
        <v>353</v>
      </c>
      <c r="G106" s="532">
        <f>+G107+G109</f>
        <v>0</v>
      </c>
      <c r="H106" s="532">
        <f>+H107+H109</f>
        <v>0</v>
      </c>
      <c r="I106" s="532">
        <f>+I107+I109</f>
        <v>0</v>
      </c>
      <c r="J106" s="532">
        <f>+J107+J109</f>
        <v>0</v>
      </c>
      <c r="K106" s="533">
        <f>+K107+K109</f>
        <v>0</v>
      </c>
    </row>
    <row r="107" spans="1:11" ht="12.75" x14ac:dyDescent="0.2">
      <c r="A107" s="534">
        <v>2</v>
      </c>
      <c r="B107" s="535">
        <v>2</v>
      </c>
      <c r="C107" s="536">
        <v>2</v>
      </c>
      <c r="D107" s="536">
        <v>1</v>
      </c>
      <c r="E107" s="537"/>
      <c r="F107" s="3" t="s">
        <v>114</v>
      </c>
      <c r="G107" s="538">
        <f>G108</f>
        <v>0</v>
      </c>
      <c r="H107" s="538">
        <f>H108</f>
        <v>0</v>
      </c>
      <c r="I107" s="538">
        <f>I108</f>
        <v>0</v>
      </c>
      <c r="J107" s="538">
        <f>J108</f>
        <v>0</v>
      </c>
      <c r="K107" s="539">
        <f>K108</f>
        <v>0</v>
      </c>
    </row>
    <row r="108" spans="1:11" ht="12.75" x14ac:dyDescent="0.2">
      <c r="A108" s="540">
        <v>2</v>
      </c>
      <c r="B108" s="541">
        <v>2</v>
      </c>
      <c r="C108" s="542">
        <v>2</v>
      </c>
      <c r="D108" s="542">
        <v>1</v>
      </c>
      <c r="E108" s="543" t="s">
        <v>296</v>
      </c>
      <c r="F108" s="4" t="s">
        <v>114</v>
      </c>
      <c r="G108" s="439"/>
      <c r="H108" s="439"/>
      <c r="I108" s="439"/>
      <c r="J108" s="439">
        <f>SUBTOTAL(9,G108:I108)</f>
        <v>0</v>
      </c>
      <c r="K108" s="444">
        <f>IFERROR(J108/$J$18*100,"0.00")</f>
        <v>0</v>
      </c>
    </row>
    <row r="109" spans="1:11" ht="12.75" x14ac:dyDescent="0.2">
      <c r="A109" s="534">
        <v>2</v>
      </c>
      <c r="B109" s="535">
        <v>2</v>
      </c>
      <c r="C109" s="536">
        <v>2</v>
      </c>
      <c r="D109" s="536">
        <v>2</v>
      </c>
      <c r="E109" s="537"/>
      <c r="F109" s="3" t="s">
        <v>115</v>
      </c>
      <c r="G109" s="538">
        <f>G110</f>
        <v>0</v>
      </c>
      <c r="H109" s="538">
        <f>H110</f>
        <v>0</v>
      </c>
      <c r="I109" s="538">
        <f>I110</f>
        <v>0</v>
      </c>
      <c r="J109" s="538">
        <f>J110</f>
        <v>0</v>
      </c>
      <c r="K109" s="539">
        <f>K110</f>
        <v>0</v>
      </c>
    </row>
    <row r="110" spans="1:11" ht="12.75" x14ac:dyDescent="0.2">
      <c r="A110" s="540">
        <v>2</v>
      </c>
      <c r="B110" s="541">
        <v>2</v>
      </c>
      <c r="C110" s="542">
        <v>2</v>
      </c>
      <c r="D110" s="542">
        <v>2</v>
      </c>
      <c r="E110" s="543" t="s">
        <v>296</v>
      </c>
      <c r="F110" s="4" t="s">
        <v>115</v>
      </c>
      <c r="G110" s="439"/>
      <c r="H110" s="439"/>
      <c r="I110" s="439"/>
      <c r="J110" s="439">
        <f>SUBTOTAL(9,G110:I110)</f>
        <v>0</v>
      </c>
      <c r="K110" s="444">
        <f>IFERROR(J110/$J$18*100,"0.00")</f>
        <v>0</v>
      </c>
    </row>
    <row r="111" spans="1:11" ht="12.75" x14ac:dyDescent="0.2">
      <c r="A111" s="528">
        <v>2</v>
      </c>
      <c r="B111" s="529">
        <v>2</v>
      </c>
      <c r="C111" s="530">
        <v>3</v>
      </c>
      <c r="D111" s="530"/>
      <c r="E111" s="531"/>
      <c r="F111" s="10" t="s">
        <v>21</v>
      </c>
      <c r="G111" s="532">
        <f>+G112+G114</f>
        <v>0</v>
      </c>
      <c r="H111" s="532">
        <f>+H112+H114</f>
        <v>0</v>
      </c>
      <c r="I111" s="532">
        <f>+I112+I114</f>
        <v>0</v>
      </c>
      <c r="J111" s="532">
        <f>+J112+J114</f>
        <v>0</v>
      </c>
      <c r="K111" s="533">
        <f>+K112+K114</f>
        <v>0</v>
      </c>
    </row>
    <row r="112" spans="1:11" ht="12.75" x14ac:dyDescent="0.2">
      <c r="A112" s="534">
        <v>2</v>
      </c>
      <c r="B112" s="535">
        <v>2</v>
      </c>
      <c r="C112" s="536">
        <v>3</v>
      </c>
      <c r="D112" s="536">
        <v>1</v>
      </c>
      <c r="E112" s="537"/>
      <c r="F112" s="3" t="s">
        <v>116</v>
      </c>
      <c r="G112" s="538">
        <f>G113</f>
        <v>0</v>
      </c>
      <c r="H112" s="538">
        <f>H113</f>
        <v>0</v>
      </c>
      <c r="I112" s="538">
        <f>I113</f>
        <v>0</v>
      </c>
      <c r="J112" s="538">
        <f>J113</f>
        <v>0</v>
      </c>
      <c r="K112" s="539">
        <f>K113</f>
        <v>0</v>
      </c>
    </row>
    <row r="113" spans="1:11" ht="12.75" x14ac:dyDescent="0.2">
      <c r="A113" s="540">
        <v>2</v>
      </c>
      <c r="B113" s="541">
        <v>2</v>
      </c>
      <c r="C113" s="542">
        <v>3</v>
      </c>
      <c r="D113" s="542">
        <v>1</v>
      </c>
      <c r="E113" s="543" t="s">
        <v>296</v>
      </c>
      <c r="F113" s="4" t="s">
        <v>116</v>
      </c>
      <c r="G113" s="439"/>
      <c r="H113" s="439"/>
      <c r="I113" s="439"/>
      <c r="J113" s="439">
        <f>SUBTOTAL(9,G113:I113)</f>
        <v>0</v>
      </c>
      <c r="K113" s="444">
        <f>IFERROR(J113/$J$18*100,"0.00")</f>
        <v>0</v>
      </c>
    </row>
    <row r="114" spans="1:11" ht="12.75" x14ac:dyDescent="0.2">
      <c r="A114" s="534">
        <v>2</v>
      </c>
      <c r="B114" s="535">
        <v>2</v>
      </c>
      <c r="C114" s="536">
        <v>3</v>
      </c>
      <c r="D114" s="536">
        <v>2</v>
      </c>
      <c r="E114" s="537"/>
      <c r="F114" s="3" t="s">
        <v>117</v>
      </c>
      <c r="G114" s="538">
        <f>G115</f>
        <v>0</v>
      </c>
      <c r="H114" s="538">
        <f>H115</f>
        <v>0</v>
      </c>
      <c r="I114" s="538">
        <f>I115</f>
        <v>0</v>
      </c>
      <c r="J114" s="538">
        <f>J115</f>
        <v>0</v>
      </c>
      <c r="K114" s="539">
        <f>K115</f>
        <v>0</v>
      </c>
    </row>
    <row r="115" spans="1:11" ht="12.75" x14ac:dyDescent="0.2">
      <c r="A115" s="548">
        <v>2</v>
      </c>
      <c r="B115" s="541">
        <v>2</v>
      </c>
      <c r="C115" s="542">
        <v>3</v>
      </c>
      <c r="D115" s="542">
        <v>2</v>
      </c>
      <c r="E115" s="543" t="s">
        <v>296</v>
      </c>
      <c r="F115" s="6" t="s">
        <v>117</v>
      </c>
      <c r="G115" s="439"/>
      <c r="H115" s="439"/>
      <c r="I115" s="439"/>
      <c r="J115" s="439">
        <f>SUBTOTAL(9,G115:I115)</f>
        <v>0</v>
      </c>
      <c r="K115" s="444">
        <f>IFERROR(J115/$J$18*100,"0.00")</f>
        <v>0</v>
      </c>
    </row>
    <row r="116" spans="1:11" ht="12.75" x14ac:dyDescent="0.2">
      <c r="A116" s="528">
        <v>2</v>
      </c>
      <c r="B116" s="529">
        <v>2</v>
      </c>
      <c r="C116" s="530">
        <v>4</v>
      </c>
      <c r="D116" s="530"/>
      <c r="E116" s="531"/>
      <c r="F116" s="10" t="s">
        <v>118</v>
      </c>
      <c r="G116" s="532">
        <f>+G117+G119+G121+G123</f>
        <v>59100</v>
      </c>
      <c r="H116" s="532">
        <f>+H117+H119+H121+H123</f>
        <v>598910.15999999992</v>
      </c>
      <c r="I116" s="532">
        <f>+I117+I119+I121+I123</f>
        <v>0</v>
      </c>
      <c r="J116" s="532">
        <f>+J117+J119+J121+J123</f>
        <v>658010.15999999992</v>
      </c>
      <c r="K116" s="533">
        <f>+K117+K119+K121+K123</f>
        <v>7.9988265807781261E-2</v>
      </c>
    </row>
    <row r="117" spans="1:11" ht="12.75" x14ac:dyDescent="0.2">
      <c r="A117" s="534">
        <v>2</v>
      </c>
      <c r="B117" s="535">
        <v>2</v>
      </c>
      <c r="C117" s="536">
        <v>4</v>
      </c>
      <c r="D117" s="536">
        <v>1</v>
      </c>
      <c r="E117" s="537"/>
      <c r="F117" s="547" t="s">
        <v>22</v>
      </c>
      <c r="G117" s="538">
        <f>G118</f>
        <v>59100</v>
      </c>
      <c r="H117" s="538">
        <f>H118</f>
        <v>0</v>
      </c>
      <c r="I117" s="538">
        <f>I118</f>
        <v>0</v>
      </c>
      <c r="J117" s="538">
        <f>J118</f>
        <v>59100</v>
      </c>
      <c r="K117" s="539">
        <f>K118</f>
        <v>7.1842454670302865E-3</v>
      </c>
    </row>
    <row r="118" spans="1:11" ht="12.75" x14ac:dyDescent="0.2">
      <c r="A118" s="540">
        <v>2</v>
      </c>
      <c r="B118" s="541">
        <v>2</v>
      </c>
      <c r="C118" s="542">
        <v>4</v>
      </c>
      <c r="D118" s="542">
        <v>1</v>
      </c>
      <c r="E118" s="543" t="s">
        <v>296</v>
      </c>
      <c r="F118" s="4" t="s">
        <v>22</v>
      </c>
      <c r="G118" s="439">
        <v>59100</v>
      </c>
      <c r="H118" s="439"/>
      <c r="I118" s="439"/>
      <c r="J118" s="439">
        <f>SUBTOTAL(9,G118:I118)</f>
        <v>59100</v>
      </c>
      <c r="K118" s="444">
        <f>IFERROR(J118/$J$18*100,"0.00")</f>
        <v>7.1842454670302865E-3</v>
      </c>
    </row>
    <row r="119" spans="1:11" ht="12.75" x14ac:dyDescent="0.2">
      <c r="A119" s="534">
        <v>2</v>
      </c>
      <c r="B119" s="535">
        <v>2</v>
      </c>
      <c r="C119" s="536">
        <v>4</v>
      </c>
      <c r="D119" s="536">
        <v>2</v>
      </c>
      <c r="E119" s="537"/>
      <c r="F119" s="547" t="s">
        <v>23</v>
      </c>
      <c r="G119" s="538">
        <f>G120</f>
        <v>0</v>
      </c>
      <c r="H119" s="538">
        <f>H120</f>
        <v>598910.15999999992</v>
      </c>
      <c r="I119" s="538">
        <f>I120</f>
        <v>0</v>
      </c>
      <c r="J119" s="538">
        <f>J120</f>
        <v>598910.15999999992</v>
      </c>
      <c r="K119" s="539">
        <f>K120</f>
        <v>7.280402034075098E-2</v>
      </c>
    </row>
    <row r="120" spans="1:11" ht="12.75" x14ac:dyDescent="0.2">
      <c r="A120" s="548">
        <v>2</v>
      </c>
      <c r="B120" s="541">
        <v>2</v>
      </c>
      <c r="C120" s="542">
        <v>4</v>
      </c>
      <c r="D120" s="542">
        <v>2</v>
      </c>
      <c r="E120" s="543" t="s">
        <v>296</v>
      </c>
      <c r="F120" s="6" t="s">
        <v>23</v>
      </c>
      <c r="G120" s="439"/>
      <c r="H120" s="439">
        <v>598910.15999999992</v>
      </c>
      <c r="I120" s="439"/>
      <c r="J120" s="439">
        <f>SUBTOTAL(9,G120:I120)</f>
        <v>598910.15999999992</v>
      </c>
      <c r="K120" s="444">
        <f>IFERROR(J120/$J$18*100,"0.00")</f>
        <v>7.280402034075098E-2</v>
      </c>
    </row>
    <row r="121" spans="1:11" ht="12.75" x14ac:dyDescent="0.2">
      <c r="A121" s="534">
        <v>2</v>
      </c>
      <c r="B121" s="535">
        <v>2</v>
      </c>
      <c r="C121" s="536">
        <v>4</v>
      </c>
      <c r="D121" s="536">
        <v>3</v>
      </c>
      <c r="E121" s="537"/>
      <c r="F121" s="547" t="s">
        <v>38</v>
      </c>
      <c r="G121" s="538">
        <f>G122</f>
        <v>0</v>
      </c>
      <c r="H121" s="538">
        <f>H122</f>
        <v>0</v>
      </c>
      <c r="I121" s="538">
        <f>I122</f>
        <v>0</v>
      </c>
      <c r="J121" s="538">
        <f>J122</f>
        <v>0</v>
      </c>
      <c r="K121" s="539">
        <f>K122</f>
        <v>0</v>
      </c>
    </row>
    <row r="122" spans="1:11" ht="12.75" x14ac:dyDescent="0.2">
      <c r="A122" s="548">
        <v>2</v>
      </c>
      <c r="B122" s="541">
        <v>2</v>
      </c>
      <c r="C122" s="542">
        <v>4</v>
      </c>
      <c r="D122" s="542">
        <v>3</v>
      </c>
      <c r="E122" s="543" t="s">
        <v>296</v>
      </c>
      <c r="F122" s="6" t="s">
        <v>38</v>
      </c>
      <c r="G122" s="439"/>
      <c r="H122" s="439"/>
      <c r="I122" s="439"/>
      <c r="J122" s="439">
        <f>SUBTOTAL(9,G122:I122)</f>
        <v>0</v>
      </c>
      <c r="K122" s="444">
        <f>IFERROR(J122/$J$18*100,"0.00")</f>
        <v>0</v>
      </c>
    </row>
    <row r="123" spans="1:11" ht="12.75" x14ac:dyDescent="0.2">
      <c r="A123" s="534">
        <v>2</v>
      </c>
      <c r="B123" s="535">
        <v>2</v>
      </c>
      <c r="C123" s="536">
        <v>4</v>
      </c>
      <c r="D123" s="536">
        <v>4</v>
      </c>
      <c r="E123" s="537"/>
      <c r="F123" s="547" t="s">
        <v>119</v>
      </c>
      <c r="G123" s="538">
        <f>G124</f>
        <v>0</v>
      </c>
      <c r="H123" s="538">
        <f>H124</f>
        <v>0</v>
      </c>
      <c r="I123" s="538">
        <f>I124</f>
        <v>0</v>
      </c>
      <c r="J123" s="538">
        <f>J124</f>
        <v>0</v>
      </c>
      <c r="K123" s="539">
        <f>K124</f>
        <v>0</v>
      </c>
    </row>
    <row r="124" spans="1:11" ht="12.75" x14ac:dyDescent="0.2">
      <c r="A124" s="548">
        <v>2</v>
      </c>
      <c r="B124" s="541">
        <v>2</v>
      </c>
      <c r="C124" s="542">
        <v>4</v>
      </c>
      <c r="D124" s="542">
        <v>4</v>
      </c>
      <c r="E124" s="543" t="s">
        <v>296</v>
      </c>
      <c r="F124" s="6" t="s">
        <v>119</v>
      </c>
      <c r="G124" s="439"/>
      <c r="H124" s="439"/>
      <c r="I124" s="439"/>
      <c r="J124" s="439">
        <f>SUBTOTAL(9,G124:I124)</f>
        <v>0</v>
      </c>
      <c r="K124" s="444">
        <f>IFERROR(J124/$J$18*100,"0.00")</f>
        <v>0</v>
      </c>
    </row>
    <row r="125" spans="1:11" ht="12.75" x14ac:dyDescent="0.2">
      <c r="A125" s="528">
        <v>2</v>
      </c>
      <c r="B125" s="529">
        <v>2</v>
      </c>
      <c r="C125" s="530">
        <v>5</v>
      </c>
      <c r="D125" s="530"/>
      <c r="E125" s="531"/>
      <c r="F125" s="10" t="s">
        <v>120</v>
      </c>
      <c r="G125" s="532">
        <f>+G126+G128+G130+G136+G138+G140+G142+G144</f>
        <v>0</v>
      </c>
      <c r="H125" s="532">
        <f>+H126+H128+H130+H136+H138+H140+H142+H144</f>
        <v>9345.6</v>
      </c>
      <c r="I125" s="532">
        <f>+I126+I128+I130+I136+I138+I140+I142+I144</f>
        <v>0</v>
      </c>
      <c r="J125" s="532">
        <f>+J126+J128+J130+J136+J138+J140+J142+J144</f>
        <v>9345.6</v>
      </c>
      <c r="K125" s="533">
        <f>+K126+K128+K130+K136+K138+K140+K142+K144</f>
        <v>1.1360589583194289E-3</v>
      </c>
    </row>
    <row r="126" spans="1:11" ht="12.75" x14ac:dyDescent="0.2">
      <c r="A126" s="534">
        <v>2</v>
      </c>
      <c r="B126" s="535">
        <v>2</v>
      </c>
      <c r="C126" s="536">
        <v>5</v>
      </c>
      <c r="D126" s="536">
        <v>1</v>
      </c>
      <c r="E126" s="537"/>
      <c r="F126" s="547" t="s">
        <v>121</v>
      </c>
      <c r="G126" s="538">
        <f>G127</f>
        <v>0</v>
      </c>
      <c r="H126" s="538">
        <f>H127</f>
        <v>0</v>
      </c>
      <c r="I126" s="538">
        <f>I127</f>
        <v>0</v>
      </c>
      <c r="J126" s="538">
        <f>J127</f>
        <v>0</v>
      </c>
      <c r="K126" s="539">
        <f>K127</f>
        <v>0</v>
      </c>
    </row>
    <row r="127" spans="1:11" ht="12.75" x14ac:dyDescent="0.2">
      <c r="A127" s="548">
        <v>2</v>
      </c>
      <c r="B127" s="541">
        <v>2</v>
      </c>
      <c r="C127" s="542">
        <v>5</v>
      </c>
      <c r="D127" s="542">
        <v>1</v>
      </c>
      <c r="E127" s="543" t="s">
        <v>296</v>
      </c>
      <c r="F127" s="6" t="s">
        <v>121</v>
      </c>
      <c r="G127" s="439"/>
      <c r="H127" s="439"/>
      <c r="I127" s="439"/>
      <c r="J127" s="439">
        <f>SUBTOTAL(9,G127:I127)</f>
        <v>0</v>
      </c>
      <c r="K127" s="444">
        <f>IFERROR(J127/$J$18*100,"0.00")</f>
        <v>0</v>
      </c>
    </row>
    <row r="128" spans="1:11" ht="12.75" x14ac:dyDescent="0.2">
      <c r="A128" s="555">
        <v>2</v>
      </c>
      <c r="B128" s="535">
        <v>2</v>
      </c>
      <c r="C128" s="536">
        <v>5</v>
      </c>
      <c r="D128" s="536">
        <v>2</v>
      </c>
      <c r="E128" s="537"/>
      <c r="F128" s="7" t="s">
        <v>122</v>
      </c>
      <c r="G128" s="538">
        <f>G129</f>
        <v>0</v>
      </c>
      <c r="H128" s="538">
        <f>H129</f>
        <v>0</v>
      </c>
      <c r="I128" s="538">
        <f>I129</f>
        <v>0</v>
      </c>
      <c r="J128" s="538">
        <f>J129</f>
        <v>0</v>
      </c>
      <c r="K128" s="539">
        <f>K129</f>
        <v>0</v>
      </c>
    </row>
    <row r="129" spans="1:11" ht="12.75" x14ac:dyDescent="0.2">
      <c r="A129" s="548">
        <v>2</v>
      </c>
      <c r="B129" s="541">
        <v>2</v>
      </c>
      <c r="C129" s="542">
        <v>5</v>
      </c>
      <c r="D129" s="542">
        <v>2</v>
      </c>
      <c r="E129" s="543" t="s">
        <v>296</v>
      </c>
      <c r="F129" s="6" t="s">
        <v>122</v>
      </c>
      <c r="G129" s="439"/>
      <c r="H129" s="439"/>
      <c r="I129" s="439"/>
      <c r="J129" s="439">
        <f>SUBTOTAL(9,G129:I129)</f>
        <v>0</v>
      </c>
      <c r="K129" s="444">
        <f>IFERROR(J129/$J$18*100,"0.00")</f>
        <v>0</v>
      </c>
    </row>
    <row r="130" spans="1:11" ht="12.75" x14ac:dyDescent="0.2">
      <c r="A130" s="534">
        <v>2</v>
      </c>
      <c r="B130" s="535">
        <v>2</v>
      </c>
      <c r="C130" s="536">
        <v>5</v>
      </c>
      <c r="D130" s="536">
        <v>3</v>
      </c>
      <c r="E130" s="537"/>
      <c r="F130" s="547" t="s">
        <v>123</v>
      </c>
      <c r="G130" s="538">
        <f>SUM(G131:G135)</f>
        <v>0</v>
      </c>
      <c r="H130" s="538">
        <f>SUM(H131:H135)</f>
        <v>0</v>
      </c>
      <c r="I130" s="538">
        <f>SUM(I131:I135)</f>
        <v>0</v>
      </c>
      <c r="J130" s="538">
        <f>SUM(J131:J135)</f>
        <v>0</v>
      </c>
      <c r="K130" s="539">
        <f>SUM(K131:K135)</f>
        <v>0</v>
      </c>
    </row>
    <row r="131" spans="1:11" ht="12.75" x14ac:dyDescent="0.2">
      <c r="A131" s="548">
        <v>2</v>
      </c>
      <c r="B131" s="541">
        <v>2</v>
      </c>
      <c r="C131" s="542">
        <v>5</v>
      </c>
      <c r="D131" s="542">
        <v>3</v>
      </c>
      <c r="E131" s="543" t="s">
        <v>296</v>
      </c>
      <c r="F131" s="6" t="s">
        <v>124</v>
      </c>
      <c r="G131" s="439"/>
      <c r="H131" s="439"/>
      <c r="I131" s="439"/>
      <c r="J131" s="439">
        <f>SUBTOTAL(9,G131:I131)</f>
        <v>0</v>
      </c>
      <c r="K131" s="444">
        <f>IFERROR(J131/$J$18*100,"0.00")</f>
        <v>0</v>
      </c>
    </row>
    <row r="132" spans="1:11" ht="12.75" x14ac:dyDescent="0.2">
      <c r="A132" s="548">
        <v>2</v>
      </c>
      <c r="B132" s="541">
        <v>2</v>
      </c>
      <c r="C132" s="542">
        <v>5</v>
      </c>
      <c r="D132" s="542">
        <v>3</v>
      </c>
      <c r="E132" s="543" t="s">
        <v>297</v>
      </c>
      <c r="F132" s="6" t="s">
        <v>125</v>
      </c>
      <c r="G132" s="439"/>
      <c r="H132" s="439"/>
      <c r="I132" s="439"/>
      <c r="J132" s="439">
        <f>SUBTOTAL(9,G132:I132)</f>
        <v>0</v>
      </c>
      <c r="K132" s="444">
        <f>IFERROR(J132/$J$18*100,"0.00")</f>
        <v>0</v>
      </c>
    </row>
    <row r="133" spans="1:11" ht="12.75" x14ac:dyDescent="0.2">
      <c r="A133" s="548">
        <v>2</v>
      </c>
      <c r="B133" s="541">
        <v>2</v>
      </c>
      <c r="C133" s="542">
        <v>5</v>
      </c>
      <c r="D133" s="542">
        <v>3</v>
      </c>
      <c r="E133" s="543" t="s">
        <v>298</v>
      </c>
      <c r="F133" s="6" t="s">
        <v>126</v>
      </c>
      <c r="G133" s="439"/>
      <c r="H133" s="439"/>
      <c r="I133" s="439"/>
      <c r="J133" s="439">
        <f>SUBTOTAL(9,G133:I133)</f>
        <v>0</v>
      </c>
      <c r="K133" s="444">
        <f>IFERROR(J133/$J$18*100,"0.00")</f>
        <v>0</v>
      </c>
    </row>
    <row r="134" spans="1:11" ht="12.75" x14ac:dyDescent="0.2">
      <c r="A134" s="548">
        <v>2</v>
      </c>
      <c r="B134" s="541">
        <v>2</v>
      </c>
      <c r="C134" s="542">
        <v>5</v>
      </c>
      <c r="D134" s="542">
        <v>3</v>
      </c>
      <c r="E134" s="543" t="s">
        <v>299</v>
      </c>
      <c r="F134" s="6" t="s">
        <v>127</v>
      </c>
      <c r="G134" s="439"/>
      <c r="H134" s="439"/>
      <c r="I134" s="439"/>
      <c r="J134" s="439">
        <f>SUBTOTAL(9,G134:I134)</f>
        <v>0</v>
      </c>
      <c r="K134" s="444">
        <f>IFERROR(J134/$J$18*100,"0.00")</f>
        <v>0</v>
      </c>
    </row>
    <row r="135" spans="1:11" ht="12.75" x14ac:dyDescent="0.2">
      <c r="A135" s="548">
        <v>2</v>
      </c>
      <c r="B135" s="541">
        <v>2</v>
      </c>
      <c r="C135" s="542">
        <v>5</v>
      </c>
      <c r="D135" s="542">
        <v>3</v>
      </c>
      <c r="E135" s="543" t="s">
        <v>303</v>
      </c>
      <c r="F135" s="6" t="s">
        <v>128</v>
      </c>
      <c r="G135" s="439"/>
      <c r="H135" s="439"/>
      <c r="I135" s="439"/>
      <c r="J135" s="439">
        <f>SUBTOTAL(9,G135:I135)</f>
        <v>0</v>
      </c>
      <c r="K135" s="444">
        <f>IFERROR(J135/$J$18*100,"0.00")</f>
        <v>0</v>
      </c>
    </row>
    <row r="136" spans="1:11" ht="12.75" x14ac:dyDescent="0.2">
      <c r="A136" s="534">
        <v>2</v>
      </c>
      <c r="B136" s="535">
        <v>2</v>
      </c>
      <c r="C136" s="536">
        <v>5</v>
      </c>
      <c r="D136" s="536">
        <v>4</v>
      </c>
      <c r="E136" s="537"/>
      <c r="F136" s="547" t="s">
        <v>129</v>
      </c>
      <c r="G136" s="538">
        <f>G137</f>
        <v>0</v>
      </c>
      <c r="H136" s="538">
        <f>H137</f>
        <v>0</v>
      </c>
      <c r="I136" s="538">
        <f>I137</f>
        <v>0</v>
      </c>
      <c r="J136" s="538">
        <f>J137</f>
        <v>0</v>
      </c>
      <c r="K136" s="539">
        <f>K137</f>
        <v>0</v>
      </c>
    </row>
    <row r="137" spans="1:11" ht="12.75" x14ac:dyDescent="0.2">
      <c r="A137" s="548">
        <v>2</v>
      </c>
      <c r="B137" s="541">
        <v>2</v>
      </c>
      <c r="C137" s="542">
        <v>5</v>
      </c>
      <c r="D137" s="542">
        <v>4</v>
      </c>
      <c r="E137" s="543" t="s">
        <v>296</v>
      </c>
      <c r="F137" s="6" t="s">
        <v>129</v>
      </c>
      <c r="G137" s="439"/>
      <c r="H137" s="439"/>
      <c r="I137" s="439"/>
      <c r="J137" s="439">
        <f>SUBTOTAL(9,G137:I137)</f>
        <v>0</v>
      </c>
      <c r="K137" s="444">
        <f>IFERROR(J137/$J$18*100,"0.00")</f>
        <v>0</v>
      </c>
    </row>
    <row r="138" spans="1:11" ht="12.75" x14ac:dyDescent="0.2">
      <c r="A138" s="555">
        <v>2</v>
      </c>
      <c r="B138" s="535">
        <v>2</v>
      </c>
      <c r="C138" s="536">
        <v>5</v>
      </c>
      <c r="D138" s="536">
        <v>5</v>
      </c>
      <c r="E138" s="537"/>
      <c r="F138" s="7" t="s">
        <v>354</v>
      </c>
      <c r="G138" s="538">
        <f>+G139</f>
        <v>0</v>
      </c>
      <c r="H138" s="538">
        <f>+H139</f>
        <v>0</v>
      </c>
      <c r="I138" s="538">
        <f>+I139</f>
        <v>0</v>
      </c>
      <c r="J138" s="538">
        <f>+J139</f>
        <v>0</v>
      </c>
      <c r="K138" s="539">
        <f>+K139</f>
        <v>0</v>
      </c>
    </row>
    <row r="139" spans="1:11" ht="12.75" x14ac:dyDescent="0.2">
      <c r="A139" s="548">
        <v>2</v>
      </c>
      <c r="B139" s="541">
        <v>2</v>
      </c>
      <c r="C139" s="542">
        <v>5</v>
      </c>
      <c r="D139" s="542">
        <v>5</v>
      </c>
      <c r="E139" s="543" t="s">
        <v>296</v>
      </c>
      <c r="F139" s="6" t="s">
        <v>354</v>
      </c>
      <c r="G139" s="439"/>
      <c r="H139" s="439"/>
      <c r="I139" s="439"/>
      <c r="J139" s="439">
        <f>SUBTOTAL(9,G139:I139)</f>
        <v>0</v>
      </c>
      <c r="K139" s="444">
        <f>IFERROR(J139/$J$18*100,"0.00")</f>
        <v>0</v>
      </c>
    </row>
    <row r="140" spans="1:11" ht="12.75" x14ac:dyDescent="0.2">
      <c r="A140" s="555">
        <v>2</v>
      </c>
      <c r="B140" s="535">
        <v>2</v>
      </c>
      <c r="C140" s="536">
        <v>5</v>
      </c>
      <c r="D140" s="536">
        <v>6</v>
      </c>
      <c r="E140" s="537"/>
      <c r="F140" s="7" t="s">
        <v>355</v>
      </c>
      <c r="G140" s="538">
        <f>G141</f>
        <v>0</v>
      </c>
      <c r="H140" s="538">
        <f>H141</f>
        <v>0</v>
      </c>
      <c r="I140" s="538">
        <f>I141</f>
        <v>0</v>
      </c>
      <c r="J140" s="538">
        <f>J141</f>
        <v>0</v>
      </c>
      <c r="K140" s="539">
        <f>K141</f>
        <v>0</v>
      </c>
    </row>
    <row r="141" spans="1:11" ht="12.75" x14ac:dyDescent="0.2">
      <c r="A141" s="548">
        <v>2</v>
      </c>
      <c r="B141" s="541">
        <v>2</v>
      </c>
      <c r="C141" s="542">
        <v>5</v>
      </c>
      <c r="D141" s="542">
        <v>6</v>
      </c>
      <c r="E141" s="543" t="s">
        <v>296</v>
      </c>
      <c r="F141" s="6" t="s">
        <v>355</v>
      </c>
      <c r="G141" s="439"/>
      <c r="H141" s="439"/>
      <c r="I141" s="439"/>
      <c r="J141" s="439">
        <f>SUBTOTAL(9,G141:I141)</f>
        <v>0</v>
      </c>
      <c r="K141" s="444">
        <f>IFERROR(J141/$J$18*100,"0.00")</f>
        <v>0</v>
      </c>
    </row>
    <row r="142" spans="1:11" ht="12.75" x14ac:dyDescent="0.2">
      <c r="A142" s="555">
        <v>2</v>
      </c>
      <c r="B142" s="535">
        <v>2</v>
      </c>
      <c r="C142" s="536">
        <v>5</v>
      </c>
      <c r="D142" s="536">
        <v>7</v>
      </c>
      <c r="E142" s="537"/>
      <c r="F142" s="7" t="s">
        <v>356</v>
      </c>
      <c r="G142" s="538">
        <f>+G143</f>
        <v>0</v>
      </c>
      <c r="H142" s="538">
        <f>+H143</f>
        <v>0</v>
      </c>
      <c r="I142" s="538">
        <f>+I143</f>
        <v>0</v>
      </c>
      <c r="J142" s="538">
        <f>+J143</f>
        <v>0</v>
      </c>
      <c r="K142" s="539">
        <f>+K143</f>
        <v>0</v>
      </c>
    </row>
    <row r="143" spans="1:11" ht="12.75" x14ac:dyDescent="0.2">
      <c r="A143" s="548">
        <v>2</v>
      </c>
      <c r="B143" s="541">
        <v>2</v>
      </c>
      <c r="C143" s="542">
        <v>5</v>
      </c>
      <c r="D143" s="542">
        <v>7</v>
      </c>
      <c r="E143" s="543" t="s">
        <v>296</v>
      </c>
      <c r="F143" s="6" t="s">
        <v>356</v>
      </c>
      <c r="G143" s="439"/>
      <c r="H143" s="439"/>
      <c r="I143" s="439"/>
      <c r="J143" s="439">
        <f>SUBTOTAL(9,G143:I143)</f>
        <v>0</v>
      </c>
      <c r="K143" s="444">
        <f>IFERROR(J143/$J$18*100,"0.00")</f>
        <v>0</v>
      </c>
    </row>
    <row r="144" spans="1:11" ht="12.75" x14ac:dyDescent="0.2">
      <c r="A144" s="555">
        <v>2</v>
      </c>
      <c r="B144" s="535">
        <v>2</v>
      </c>
      <c r="C144" s="536">
        <v>5</v>
      </c>
      <c r="D144" s="536">
        <v>8</v>
      </c>
      <c r="E144" s="537"/>
      <c r="F144" s="7" t="s">
        <v>130</v>
      </c>
      <c r="G144" s="538">
        <f>G145</f>
        <v>0</v>
      </c>
      <c r="H144" s="538">
        <f>H145</f>
        <v>9345.6</v>
      </c>
      <c r="I144" s="538">
        <f>I145</f>
        <v>0</v>
      </c>
      <c r="J144" s="538">
        <f>J145</f>
        <v>9345.6</v>
      </c>
      <c r="K144" s="539">
        <f>K145</f>
        <v>1.1360589583194289E-3</v>
      </c>
    </row>
    <row r="145" spans="1:11" ht="12.75" x14ac:dyDescent="0.2">
      <c r="A145" s="548">
        <v>2</v>
      </c>
      <c r="B145" s="541">
        <v>2</v>
      </c>
      <c r="C145" s="542">
        <v>5</v>
      </c>
      <c r="D145" s="542">
        <v>8</v>
      </c>
      <c r="E145" s="543" t="s">
        <v>296</v>
      </c>
      <c r="F145" s="6" t="s">
        <v>130</v>
      </c>
      <c r="G145" s="439"/>
      <c r="H145" s="439">
        <v>9345.6</v>
      </c>
      <c r="I145" s="439"/>
      <c r="J145" s="439">
        <f>SUBTOTAL(9,G145:I145)</f>
        <v>9345.6</v>
      </c>
      <c r="K145" s="444">
        <f>IFERROR(J145/$J$18*100,"0.00")</f>
        <v>1.1360589583194289E-3</v>
      </c>
    </row>
    <row r="146" spans="1:11" ht="12.75" x14ac:dyDescent="0.2">
      <c r="A146" s="528">
        <v>2</v>
      </c>
      <c r="B146" s="529">
        <v>2</v>
      </c>
      <c r="C146" s="530">
        <v>6</v>
      </c>
      <c r="D146" s="530"/>
      <c r="E146" s="531"/>
      <c r="F146" s="10" t="s">
        <v>131</v>
      </c>
      <c r="G146" s="532">
        <f>+G147+G149+G151+G153+G155+G157+G159+G161+G163</f>
        <v>0</v>
      </c>
      <c r="H146" s="532">
        <f>+H147+H149+H151+H153+H155+H157+H159+H161+H163</f>
        <v>0</v>
      </c>
      <c r="I146" s="532">
        <f>+I147+I149+I151+I153+I155+I157+I159+I161+I163</f>
        <v>0</v>
      </c>
      <c r="J146" s="532">
        <f>+J147+J149+J151+J153+J155+J157+J159+J161+J163</f>
        <v>0</v>
      </c>
      <c r="K146" s="533">
        <f>+K147+K149+K151+K153+K155+K157+K159+K161+K163</f>
        <v>0</v>
      </c>
    </row>
    <row r="147" spans="1:11" ht="12.75" x14ac:dyDescent="0.2">
      <c r="A147" s="534">
        <v>2</v>
      </c>
      <c r="B147" s="535">
        <v>2</v>
      </c>
      <c r="C147" s="536">
        <v>6</v>
      </c>
      <c r="D147" s="536">
        <v>1</v>
      </c>
      <c r="E147" s="537"/>
      <c r="F147" s="547" t="s">
        <v>357</v>
      </c>
      <c r="G147" s="538">
        <f>G148</f>
        <v>0</v>
      </c>
      <c r="H147" s="538">
        <f>H148</f>
        <v>0</v>
      </c>
      <c r="I147" s="538">
        <f>I148</f>
        <v>0</v>
      </c>
      <c r="J147" s="538">
        <f>J148</f>
        <v>0</v>
      </c>
      <c r="K147" s="539">
        <f>K148</f>
        <v>0</v>
      </c>
    </row>
    <row r="148" spans="1:11" ht="12.75" x14ac:dyDescent="0.2">
      <c r="A148" s="548">
        <v>2</v>
      </c>
      <c r="B148" s="541">
        <v>2</v>
      </c>
      <c r="C148" s="542">
        <v>6</v>
      </c>
      <c r="D148" s="542">
        <v>1</v>
      </c>
      <c r="E148" s="543" t="s">
        <v>296</v>
      </c>
      <c r="F148" s="6" t="s">
        <v>357</v>
      </c>
      <c r="G148" s="439"/>
      <c r="H148" s="439"/>
      <c r="I148" s="439"/>
      <c r="J148" s="439">
        <f>SUBTOTAL(9,G148:I148)</f>
        <v>0</v>
      </c>
      <c r="K148" s="444">
        <f>IFERROR(J148/$J$18*100,"0.00")</f>
        <v>0</v>
      </c>
    </row>
    <row r="149" spans="1:11" ht="12.75" x14ac:dyDescent="0.2">
      <c r="A149" s="534">
        <v>2</v>
      </c>
      <c r="B149" s="535">
        <v>2</v>
      </c>
      <c r="C149" s="536">
        <v>6</v>
      </c>
      <c r="D149" s="536">
        <v>2</v>
      </c>
      <c r="E149" s="537"/>
      <c r="F149" s="547" t="s">
        <v>132</v>
      </c>
      <c r="G149" s="538">
        <f>G150</f>
        <v>0</v>
      </c>
      <c r="H149" s="538">
        <f>H150</f>
        <v>0</v>
      </c>
      <c r="I149" s="538">
        <f>I150</f>
        <v>0</v>
      </c>
      <c r="J149" s="538">
        <f>J150</f>
        <v>0</v>
      </c>
      <c r="K149" s="539">
        <f>K150</f>
        <v>0</v>
      </c>
    </row>
    <row r="150" spans="1:11" ht="12.75" x14ac:dyDescent="0.2">
      <c r="A150" s="548">
        <v>2</v>
      </c>
      <c r="B150" s="541">
        <v>2</v>
      </c>
      <c r="C150" s="542">
        <v>6</v>
      </c>
      <c r="D150" s="542">
        <v>2</v>
      </c>
      <c r="E150" s="543" t="s">
        <v>296</v>
      </c>
      <c r="F150" s="6" t="s">
        <v>132</v>
      </c>
      <c r="G150" s="439"/>
      <c r="H150" s="439"/>
      <c r="I150" s="439"/>
      <c r="J150" s="439">
        <f>SUBTOTAL(9,G150:I150)</f>
        <v>0</v>
      </c>
      <c r="K150" s="444">
        <f>IFERROR(J150/$J$18*100,"0.00")</f>
        <v>0</v>
      </c>
    </row>
    <row r="151" spans="1:11" ht="12.75" x14ac:dyDescent="0.2">
      <c r="A151" s="534">
        <v>2</v>
      </c>
      <c r="B151" s="535">
        <v>2</v>
      </c>
      <c r="C151" s="536">
        <v>6</v>
      </c>
      <c r="D151" s="536">
        <v>3</v>
      </c>
      <c r="E151" s="537"/>
      <c r="F151" s="547" t="s">
        <v>133</v>
      </c>
      <c r="G151" s="538">
        <f>G152</f>
        <v>0</v>
      </c>
      <c r="H151" s="538">
        <f>H152</f>
        <v>0</v>
      </c>
      <c r="I151" s="538">
        <f>I152</f>
        <v>0</v>
      </c>
      <c r="J151" s="538">
        <f>J152</f>
        <v>0</v>
      </c>
      <c r="K151" s="539">
        <f>K152</f>
        <v>0</v>
      </c>
    </row>
    <row r="152" spans="1:11" ht="12.75" x14ac:dyDescent="0.2">
      <c r="A152" s="548">
        <v>2</v>
      </c>
      <c r="B152" s="541">
        <v>2</v>
      </c>
      <c r="C152" s="542">
        <v>6</v>
      </c>
      <c r="D152" s="542">
        <v>3</v>
      </c>
      <c r="E152" s="543" t="s">
        <v>296</v>
      </c>
      <c r="F152" s="6" t="s">
        <v>133</v>
      </c>
      <c r="G152" s="439"/>
      <c r="H152" s="439"/>
      <c r="I152" s="439"/>
      <c r="J152" s="439">
        <f>SUBTOTAL(9,G152:I152)</f>
        <v>0</v>
      </c>
      <c r="K152" s="444">
        <f>IFERROR(J152/$J$18*100,"0.00")</f>
        <v>0</v>
      </c>
    </row>
    <row r="153" spans="1:11" ht="12.75" x14ac:dyDescent="0.2">
      <c r="A153" s="534">
        <v>2</v>
      </c>
      <c r="B153" s="535">
        <v>2</v>
      </c>
      <c r="C153" s="536">
        <v>6</v>
      </c>
      <c r="D153" s="536">
        <v>4</v>
      </c>
      <c r="E153" s="537"/>
      <c r="F153" s="547" t="s">
        <v>134</v>
      </c>
      <c r="G153" s="538">
        <f>G154</f>
        <v>0</v>
      </c>
      <c r="H153" s="538">
        <f>H154</f>
        <v>0</v>
      </c>
      <c r="I153" s="538">
        <f>I154</f>
        <v>0</v>
      </c>
      <c r="J153" s="538">
        <f>J154</f>
        <v>0</v>
      </c>
      <c r="K153" s="539">
        <f>K154</f>
        <v>0</v>
      </c>
    </row>
    <row r="154" spans="1:11" ht="12.75" x14ac:dyDescent="0.2">
      <c r="A154" s="548">
        <v>2</v>
      </c>
      <c r="B154" s="541">
        <v>2</v>
      </c>
      <c r="C154" s="542">
        <v>6</v>
      </c>
      <c r="D154" s="542">
        <v>4</v>
      </c>
      <c r="E154" s="543" t="s">
        <v>296</v>
      </c>
      <c r="F154" s="6" t="s">
        <v>134</v>
      </c>
      <c r="G154" s="439"/>
      <c r="H154" s="439"/>
      <c r="I154" s="439"/>
      <c r="J154" s="439">
        <f>SUBTOTAL(9,G154:I154)</f>
        <v>0</v>
      </c>
      <c r="K154" s="444">
        <f>IFERROR(J154/$J$18*100,"0.00")</f>
        <v>0</v>
      </c>
    </row>
    <row r="155" spans="1:11" ht="12.75" x14ac:dyDescent="0.2">
      <c r="A155" s="555">
        <v>2</v>
      </c>
      <c r="B155" s="535">
        <v>2</v>
      </c>
      <c r="C155" s="536">
        <v>6</v>
      </c>
      <c r="D155" s="536">
        <v>5</v>
      </c>
      <c r="E155" s="537"/>
      <c r="F155" s="7" t="s">
        <v>301</v>
      </c>
      <c r="G155" s="538">
        <f>+G156</f>
        <v>0</v>
      </c>
      <c r="H155" s="538">
        <f>+H156</f>
        <v>0</v>
      </c>
      <c r="I155" s="538">
        <f>+I156</f>
        <v>0</v>
      </c>
      <c r="J155" s="538">
        <f>+J156</f>
        <v>0</v>
      </c>
      <c r="K155" s="539">
        <f>+K156</f>
        <v>0</v>
      </c>
    </row>
    <row r="156" spans="1:11" ht="12.75" x14ac:dyDescent="0.2">
      <c r="A156" s="548">
        <v>2</v>
      </c>
      <c r="B156" s="541">
        <v>2</v>
      </c>
      <c r="C156" s="542">
        <v>6</v>
      </c>
      <c r="D156" s="542">
        <v>5</v>
      </c>
      <c r="E156" s="543" t="s">
        <v>296</v>
      </c>
      <c r="F156" s="6" t="s">
        <v>301</v>
      </c>
      <c r="G156" s="439"/>
      <c r="H156" s="439"/>
      <c r="I156" s="439"/>
      <c r="J156" s="439">
        <f>SUBTOTAL(9,G156:I156)</f>
        <v>0</v>
      </c>
      <c r="K156" s="444">
        <f>IFERROR(J156/$J$18*100,"0.00")</f>
        <v>0</v>
      </c>
    </row>
    <row r="157" spans="1:11" ht="12.75" x14ac:dyDescent="0.2">
      <c r="A157" s="555">
        <v>2</v>
      </c>
      <c r="B157" s="535">
        <v>2</v>
      </c>
      <c r="C157" s="536">
        <v>6</v>
      </c>
      <c r="D157" s="536">
        <v>6</v>
      </c>
      <c r="E157" s="537"/>
      <c r="F157" s="7" t="s">
        <v>358</v>
      </c>
      <c r="G157" s="538">
        <f>+G158</f>
        <v>0</v>
      </c>
      <c r="H157" s="538">
        <f>+H158</f>
        <v>0</v>
      </c>
      <c r="I157" s="538">
        <f>+I158</f>
        <v>0</v>
      </c>
      <c r="J157" s="538">
        <f>+J158</f>
        <v>0</v>
      </c>
      <c r="K157" s="539">
        <f>+K158</f>
        <v>0</v>
      </c>
    </row>
    <row r="158" spans="1:11" ht="12.75" x14ac:dyDescent="0.2">
      <c r="A158" s="548">
        <v>2</v>
      </c>
      <c r="B158" s="541">
        <v>2</v>
      </c>
      <c r="C158" s="542">
        <v>6</v>
      </c>
      <c r="D158" s="542">
        <v>6</v>
      </c>
      <c r="E158" s="543" t="s">
        <v>296</v>
      </c>
      <c r="F158" s="6" t="s">
        <v>358</v>
      </c>
      <c r="G158" s="439"/>
      <c r="H158" s="439"/>
      <c r="I158" s="439"/>
      <c r="J158" s="439">
        <f>SUBTOTAL(9,G158:I158)</f>
        <v>0</v>
      </c>
      <c r="K158" s="444">
        <f>IFERROR(J158/$J$18*100,"0.00")</f>
        <v>0</v>
      </c>
    </row>
    <row r="159" spans="1:11" ht="12.75" x14ac:dyDescent="0.2">
      <c r="A159" s="555">
        <v>2</v>
      </c>
      <c r="B159" s="535">
        <v>2</v>
      </c>
      <c r="C159" s="536">
        <v>6</v>
      </c>
      <c r="D159" s="536">
        <v>7</v>
      </c>
      <c r="E159" s="537"/>
      <c r="F159" s="7" t="s">
        <v>359</v>
      </c>
      <c r="G159" s="538">
        <f>+G160</f>
        <v>0</v>
      </c>
      <c r="H159" s="538">
        <f>+H160</f>
        <v>0</v>
      </c>
      <c r="I159" s="538">
        <f>+I160</f>
        <v>0</v>
      </c>
      <c r="J159" s="538">
        <f>+J160</f>
        <v>0</v>
      </c>
      <c r="K159" s="539">
        <f>+K160</f>
        <v>0</v>
      </c>
    </row>
    <row r="160" spans="1:11" ht="12.75" x14ac:dyDescent="0.2">
      <c r="A160" s="548">
        <v>2</v>
      </c>
      <c r="B160" s="541">
        <v>2</v>
      </c>
      <c r="C160" s="542">
        <v>6</v>
      </c>
      <c r="D160" s="542">
        <v>7</v>
      </c>
      <c r="E160" s="543" t="s">
        <v>296</v>
      </c>
      <c r="F160" s="6" t="s">
        <v>359</v>
      </c>
      <c r="G160" s="439"/>
      <c r="H160" s="439"/>
      <c r="I160" s="439"/>
      <c r="J160" s="439">
        <f>SUBTOTAL(9,G160:I160)</f>
        <v>0</v>
      </c>
      <c r="K160" s="444">
        <f>IFERROR(J160/$J$18*100,"0.00")</f>
        <v>0</v>
      </c>
    </row>
    <row r="161" spans="1:11" ht="12.75" x14ac:dyDescent="0.2">
      <c r="A161" s="555">
        <v>2</v>
      </c>
      <c r="B161" s="535">
        <v>2</v>
      </c>
      <c r="C161" s="536">
        <v>6</v>
      </c>
      <c r="D161" s="536">
        <v>8</v>
      </c>
      <c r="E161" s="537"/>
      <c r="F161" s="7" t="s">
        <v>360</v>
      </c>
      <c r="G161" s="538">
        <f>+G162</f>
        <v>0</v>
      </c>
      <c r="H161" s="538">
        <f>+H162</f>
        <v>0</v>
      </c>
      <c r="I161" s="538">
        <f>+I162</f>
        <v>0</v>
      </c>
      <c r="J161" s="538">
        <f>+J162</f>
        <v>0</v>
      </c>
      <c r="K161" s="539">
        <f>+K162</f>
        <v>0</v>
      </c>
    </row>
    <row r="162" spans="1:11" ht="12.75" x14ac:dyDescent="0.2">
      <c r="A162" s="548">
        <v>2</v>
      </c>
      <c r="B162" s="541">
        <v>2</v>
      </c>
      <c r="C162" s="542">
        <v>6</v>
      </c>
      <c r="D162" s="542">
        <v>8</v>
      </c>
      <c r="E162" s="543" t="s">
        <v>296</v>
      </c>
      <c r="F162" s="6" t="s">
        <v>360</v>
      </c>
      <c r="G162" s="439"/>
      <c r="H162" s="439"/>
      <c r="I162" s="439"/>
      <c r="J162" s="439">
        <f>SUBTOTAL(9,G162:I162)</f>
        <v>0</v>
      </c>
      <c r="K162" s="444">
        <f>IFERROR(J162/$J$18*100,"0.00")</f>
        <v>0</v>
      </c>
    </row>
    <row r="163" spans="1:11" ht="12.75" x14ac:dyDescent="0.2">
      <c r="A163" s="555">
        <v>2</v>
      </c>
      <c r="B163" s="535">
        <v>2</v>
      </c>
      <c r="C163" s="536">
        <v>6</v>
      </c>
      <c r="D163" s="536">
        <v>9</v>
      </c>
      <c r="E163" s="537"/>
      <c r="F163" s="7" t="s">
        <v>302</v>
      </c>
      <c r="G163" s="538">
        <f>+G164</f>
        <v>0</v>
      </c>
      <c r="H163" s="538">
        <f>+H164</f>
        <v>0</v>
      </c>
      <c r="I163" s="538">
        <f>+I164</f>
        <v>0</v>
      </c>
      <c r="J163" s="538">
        <f>+J164</f>
        <v>0</v>
      </c>
      <c r="K163" s="539">
        <f>+K164</f>
        <v>0</v>
      </c>
    </row>
    <row r="164" spans="1:11" ht="12.75" x14ac:dyDescent="0.2">
      <c r="A164" s="548">
        <v>2</v>
      </c>
      <c r="B164" s="541">
        <v>2</v>
      </c>
      <c r="C164" s="542">
        <v>6</v>
      </c>
      <c r="D164" s="542">
        <v>9</v>
      </c>
      <c r="E164" s="543" t="s">
        <v>296</v>
      </c>
      <c r="F164" s="6" t="s">
        <v>302</v>
      </c>
      <c r="G164" s="439"/>
      <c r="H164" s="439"/>
      <c r="I164" s="439"/>
      <c r="J164" s="439">
        <f>SUBTOTAL(9,G164:I164)</f>
        <v>0</v>
      </c>
      <c r="K164" s="444">
        <f>IFERROR(J164/$J$18*100,"0.00")</f>
        <v>0</v>
      </c>
    </row>
    <row r="165" spans="1:11" ht="12.75" x14ac:dyDescent="0.2">
      <c r="A165" s="528">
        <v>2</v>
      </c>
      <c r="B165" s="529">
        <v>2</v>
      </c>
      <c r="C165" s="530">
        <v>7</v>
      </c>
      <c r="D165" s="530"/>
      <c r="E165" s="531"/>
      <c r="F165" s="10" t="s">
        <v>135</v>
      </c>
      <c r="G165" s="532">
        <f>+G166+G174+G181</f>
        <v>3039820.1999999997</v>
      </c>
      <c r="H165" s="532">
        <f>+H166+H174+H181</f>
        <v>1135179.8</v>
      </c>
      <c r="I165" s="532">
        <f>+I166+I174+I181</f>
        <v>0</v>
      </c>
      <c r="J165" s="532">
        <f>+J166+J174+J181</f>
        <v>4175000</v>
      </c>
      <c r="K165" s="533">
        <f>+K166+K174+K181</f>
        <v>0.50751649449833247</v>
      </c>
    </row>
    <row r="166" spans="1:11" ht="12.75" x14ac:dyDescent="0.2">
      <c r="A166" s="555">
        <v>2</v>
      </c>
      <c r="B166" s="535">
        <v>2</v>
      </c>
      <c r="C166" s="536">
        <v>7</v>
      </c>
      <c r="D166" s="536">
        <v>1</v>
      </c>
      <c r="E166" s="537"/>
      <c r="F166" s="7" t="s">
        <v>361</v>
      </c>
      <c r="G166" s="538">
        <f>SUM(G167:G173)</f>
        <v>0</v>
      </c>
      <c r="H166" s="538">
        <f>SUM(H167:H173)</f>
        <v>0</v>
      </c>
      <c r="I166" s="538">
        <f>SUM(I167:I173)</f>
        <v>0</v>
      </c>
      <c r="J166" s="538">
        <f>SUM(J167:J173)</f>
        <v>0</v>
      </c>
      <c r="K166" s="539">
        <f>SUM(K167:K173)</f>
        <v>0</v>
      </c>
    </row>
    <row r="167" spans="1:11" ht="12.75" x14ac:dyDescent="0.2">
      <c r="A167" s="540">
        <v>2</v>
      </c>
      <c r="B167" s="541">
        <v>2</v>
      </c>
      <c r="C167" s="542">
        <v>7</v>
      </c>
      <c r="D167" s="542">
        <v>1</v>
      </c>
      <c r="E167" s="543" t="s">
        <v>296</v>
      </c>
      <c r="F167" s="8" t="s">
        <v>136</v>
      </c>
      <c r="G167" s="439"/>
      <c r="H167" s="439"/>
      <c r="I167" s="439"/>
      <c r="J167" s="439">
        <f t="shared" ref="J167:J173" si="6">SUBTOTAL(9,G167:I167)</f>
        <v>0</v>
      </c>
      <c r="K167" s="444">
        <f t="shared" ref="K167:K173" si="7">IFERROR(J167/$J$18*100,"0.00")</f>
        <v>0</v>
      </c>
    </row>
    <row r="168" spans="1:11" ht="12.75" x14ac:dyDescent="0.2">
      <c r="A168" s="540">
        <v>2</v>
      </c>
      <c r="B168" s="541">
        <v>2</v>
      </c>
      <c r="C168" s="542">
        <v>7</v>
      </c>
      <c r="D168" s="542">
        <v>1</v>
      </c>
      <c r="E168" s="543" t="s">
        <v>297</v>
      </c>
      <c r="F168" s="8" t="s">
        <v>137</v>
      </c>
      <c r="G168" s="439"/>
      <c r="H168" s="439"/>
      <c r="I168" s="439"/>
      <c r="J168" s="439">
        <f t="shared" si="6"/>
        <v>0</v>
      </c>
      <c r="K168" s="444">
        <f t="shared" si="7"/>
        <v>0</v>
      </c>
    </row>
    <row r="169" spans="1:11" ht="12.75" x14ac:dyDescent="0.2">
      <c r="A169" s="540">
        <v>2</v>
      </c>
      <c r="B169" s="541">
        <v>2</v>
      </c>
      <c r="C169" s="542">
        <v>7</v>
      </c>
      <c r="D169" s="542">
        <v>1</v>
      </c>
      <c r="E169" s="543" t="s">
        <v>298</v>
      </c>
      <c r="F169" s="8" t="s">
        <v>138</v>
      </c>
      <c r="G169" s="439"/>
      <c r="H169" s="439"/>
      <c r="I169" s="439"/>
      <c r="J169" s="439">
        <f t="shared" si="6"/>
        <v>0</v>
      </c>
      <c r="K169" s="444">
        <f t="shared" si="7"/>
        <v>0</v>
      </c>
    </row>
    <row r="170" spans="1:11" ht="12.75" x14ac:dyDescent="0.2">
      <c r="A170" s="540">
        <v>2</v>
      </c>
      <c r="B170" s="541">
        <v>2</v>
      </c>
      <c r="C170" s="542">
        <v>7</v>
      </c>
      <c r="D170" s="542">
        <v>1</v>
      </c>
      <c r="E170" s="543" t="s">
        <v>299</v>
      </c>
      <c r="F170" s="8" t="s">
        <v>139</v>
      </c>
      <c r="G170" s="439"/>
      <c r="H170" s="439"/>
      <c r="I170" s="439"/>
      <c r="J170" s="439">
        <f t="shared" si="6"/>
        <v>0</v>
      </c>
      <c r="K170" s="444">
        <f t="shared" si="7"/>
        <v>0</v>
      </c>
    </row>
    <row r="171" spans="1:11" ht="12.75" x14ac:dyDescent="0.2">
      <c r="A171" s="540">
        <v>2</v>
      </c>
      <c r="B171" s="541">
        <v>2</v>
      </c>
      <c r="C171" s="542">
        <v>7</v>
      </c>
      <c r="D171" s="542">
        <v>1</v>
      </c>
      <c r="E171" s="543" t="s">
        <v>303</v>
      </c>
      <c r="F171" s="8" t="s">
        <v>140</v>
      </c>
      <c r="G171" s="439"/>
      <c r="H171" s="439"/>
      <c r="I171" s="439"/>
      <c r="J171" s="439">
        <f t="shared" si="6"/>
        <v>0</v>
      </c>
      <c r="K171" s="444">
        <f t="shared" si="7"/>
        <v>0</v>
      </c>
    </row>
    <row r="172" spans="1:11" ht="12.75" x14ac:dyDescent="0.2">
      <c r="A172" s="540">
        <v>2</v>
      </c>
      <c r="B172" s="541">
        <v>2</v>
      </c>
      <c r="C172" s="542">
        <v>7</v>
      </c>
      <c r="D172" s="542">
        <v>1</v>
      </c>
      <c r="E172" s="543" t="s">
        <v>340</v>
      </c>
      <c r="F172" s="8" t="s">
        <v>141</v>
      </c>
      <c r="G172" s="439"/>
      <c r="H172" s="439"/>
      <c r="I172" s="439"/>
      <c r="J172" s="439">
        <f t="shared" si="6"/>
        <v>0</v>
      </c>
      <c r="K172" s="444">
        <f t="shared" si="7"/>
        <v>0</v>
      </c>
    </row>
    <row r="173" spans="1:11" ht="12.75" x14ac:dyDescent="0.2">
      <c r="A173" s="540">
        <v>2</v>
      </c>
      <c r="B173" s="541">
        <v>2</v>
      </c>
      <c r="C173" s="542">
        <v>7</v>
      </c>
      <c r="D173" s="542">
        <v>1</v>
      </c>
      <c r="E173" s="543" t="s">
        <v>342</v>
      </c>
      <c r="F173" s="8" t="s">
        <v>142</v>
      </c>
      <c r="G173" s="439"/>
      <c r="H173" s="439"/>
      <c r="I173" s="439"/>
      <c r="J173" s="439">
        <f t="shared" si="6"/>
        <v>0</v>
      </c>
      <c r="K173" s="444">
        <f t="shared" si="7"/>
        <v>0</v>
      </c>
    </row>
    <row r="174" spans="1:11" ht="12.75" x14ac:dyDescent="0.2">
      <c r="A174" s="534">
        <v>2</v>
      </c>
      <c r="B174" s="535">
        <v>2</v>
      </c>
      <c r="C174" s="536">
        <v>7</v>
      </c>
      <c r="D174" s="536">
        <v>2</v>
      </c>
      <c r="E174" s="537"/>
      <c r="F174" s="547" t="s">
        <v>362</v>
      </c>
      <c r="G174" s="538">
        <f>SUM(G175:G180)</f>
        <v>3039820.1999999997</v>
      </c>
      <c r="H174" s="538">
        <f>SUM(H175:H180)</f>
        <v>1135179.8</v>
      </c>
      <c r="I174" s="538">
        <f>SUM(I175:I180)</f>
        <v>0</v>
      </c>
      <c r="J174" s="538">
        <f>SUM(J175:J180)</f>
        <v>4175000</v>
      </c>
      <c r="K174" s="539">
        <f>SUM(K175:K180)</f>
        <v>0.50751649449833247</v>
      </c>
    </row>
    <row r="175" spans="1:11" ht="12.75" x14ac:dyDescent="0.2">
      <c r="A175" s="540">
        <v>2</v>
      </c>
      <c r="B175" s="541">
        <v>2</v>
      </c>
      <c r="C175" s="542">
        <v>7</v>
      </c>
      <c r="D175" s="542">
        <v>2</v>
      </c>
      <c r="E175" s="543" t="s">
        <v>296</v>
      </c>
      <c r="F175" s="8" t="s">
        <v>363</v>
      </c>
      <c r="G175" s="439">
        <v>2529976.7599999998</v>
      </c>
      <c r="H175" s="445">
        <v>790023.24</v>
      </c>
      <c r="I175" s="439"/>
      <c r="J175" s="439">
        <f t="shared" ref="J175:J180" si="8">SUBTOTAL(9,G175:I175)</f>
        <v>3320000</v>
      </c>
      <c r="K175" s="444">
        <f t="shared" ref="K175:K180" si="9">IFERROR(J175/$J$18*100,"0.00")</f>
        <v>0.40358197885855418</v>
      </c>
    </row>
    <row r="176" spans="1:11" ht="12.75" x14ac:dyDescent="0.2">
      <c r="A176" s="540">
        <v>2</v>
      </c>
      <c r="B176" s="541">
        <v>2</v>
      </c>
      <c r="C176" s="542">
        <v>7</v>
      </c>
      <c r="D176" s="542">
        <v>2</v>
      </c>
      <c r="E176" s="543" t="s">
        <v>297</v>
      </c>
      <c r="F176" s="8" t="s">
        <v>143</v>
      </c>
      <c r="G176" s="439"/>
      <c r="H176" s="439"/>
      <c r="I176" s="439"/>
      <c r="J176" s="439">
        <f t="shared" si="8"/>
        <v>0</v>
      </c>
      <c r="K176" s="444">
        <f t="shared" si="9"/>
        <v>0</v>
      </c>
    </row>
    <row r="177" spans="1:11" ht="12.75" x14ac:dyDescent="0.2">
      <c r="A177" s="540">
        <v>2</v>
      </c>
      <c r="B177" s="541">
        <v>2</v>
      </c>
      <c r="C177" s="542">
        <v>7</v>
      </c>
      <c r="D177" s="542">
        <v>2</v>
      </c>
      <c r="E177" s="543" t="s">
        <v>298</v>
      </c>
      <c r="F177" s="8" t="s">
        <v>364</v>
      </c>
      <c r="G177" s="439"/>
      <c r="H177" s="439"/>
      <c r="I177" s="439"/>
      <c r="J177" s="439">
        <f t="shared" si="8"/>
        <v>0</v>
      </c>
      <c r="K177" s="444">
        <f t="shared" si="9"/>
        <v>0</v>
      </c>
    </row>
    <row r="178" spans="1:11" ht="12.75" x14ac:dyDescent="0.2">
      <c r="A178" s="540">
        <v>2</v>
      </c>
      <c r="B178" s="541">
        <v>2</v>
      </c>
      <c r="C178" s="542">
        <v>7</v>
      </c>
      <c r="D178" s="542">
        <v>2</v>
      </c>
      <c r="E178" s="543" t="s">
        <v>299</v>
      </c>
      <c r="F178" s="8" t="s">
        <v>144</v>
      </c>
      <c r="G178" s="439">
        <v>439643.44</v>
      </c>
      <c r="H178" s="439">
        <v>215356.56</v>
      </c>
      <c r="I178" s="439"/>
      <c r="J178" s="439">
        <f t="shared" si="8"/>
        <v>655000</v>
      </c>
      <c r="K178" s="444">
        <f t="shared" si="9"/>
        <v>7.9622348238660531E-2</v>
      </c>
    </row>
    <row r="179" spans="1:11" ht="12.75" x14ac:dyDescent="0.2">
      <c r="A179" s="556">
        <v>2</v>
      </c>
      <c r="B179" s="557">
        <v>2</v>
      </c>
      <c r="C179" s="558">
        <v>7</v>
      </c>
      <c r="D179" s="558">
        <v>2</v>
      </c>
      <c r="E179" s="559" t="s">
        <v>303</v>
      </c>
      <c r="F179" s="16" t="s">
        <v>304</v>
      </c>
      <c r="G179" s="560"/>
      <c r="H179" s="560"/>
      <c r="I179" s="560"/>
      <c r="J179" s="560">
        <f t="shared" si="8"/>
        <v>0</v>
      </c>
      <c r="K179" s="561">
        <f t="shared" si="9"/>
        <v>0</v>
      </c>
    </row>
    <row r="180" spans="1:11" ht="12.75" x14ac:dyDescent="0.2">
      <c r="A180" s="540">
        <v>2</v>
      </c>
      <c r="B180" s="541">
        <v>2</v>
      </c>
      <c r="C180" s="542">
        <v>7</v>
      </c>
      <c r="D180" s="542">
        <v>2</v>
      </c>
      <c r="E180" s="543" t="s">
        <v>340</v>
      </c>
      <c r="F180" s="562" t="s">
        <v>145</v>
      </c>
      <c r="G180" s="439">
        <v>70200</v>
      </c>
      <c r="H180" s="439">
        <v>129800</v>
      </c>
      <c r="I180" s="439"/>
      <c r="J180" s="439">
        <f t="shared" si="8"/>
        <v>200000</v>
      </c>
      <c r="K180" s="444">
        <f t="shared" si="9"/>
        <v>2.4312167401117721E-2</v>
      </c>
    </row>
    <row r="181" spans="1:11" ht="12.75" x14ac:dyDescent="0.2">
      <c r="A181" s="534">
        <v>2</v>
      </c>
      <c r="B181" s="535">
        <v>2</v>
      </c>
      <c r="C181" s="536">
        <v>7</v>
      </c>
      <c r="D181" s="536">
        <v>3</v>
      </c>
      <c r="E181" s="537"/>
      <c r="F181" s="547" t="s">
        <v>146</v>
      </c>
      <c r="G181" s="538">
        <f>G182</f>
        <v>0</v>
      </c>
      <c r="H181" s="538">
        <f>H182</f>
        <v>0</v>
      </c>
      <c r="I181" s="538">
        <f>I182</f>
        <v>0</v>
      </c>
      <c r="J181" s="538">
        <f>J182</f>
        <v>0</v>
      </c>
      <c r="K181" s="539">
        <f>K182</f>
        <v>0</v>
      </c>
    </row>
    <row r="182" spans="1:11" ht="12.75" x14ac:dyDescent="0.2">
      <c r="A182" s="540">
        <v>2</v>
      </c>
      <c r="B182" s="541">
        <v>2</v>
      </c>
      <c r="C182" s="542">
        <v>7</v>
      </c>
      <c r="D182" s="542">
        <v>3</v>
      </c>
      <c r="E182" s="543" t="s">
        <v>296</v>
      </c>
      <c r="F182" s="544" t="s">
        <v>146</v>
      </c>
      <c r="G182" s="439"/>
      <c r="H182" s="439"/>
      <c r="I182" s="439"/>
      <c r="J182" s="439">
        <f>SUBTOTAL(9,G182:I182)</f>
        <v>0</v>
      </c>
      <c r="K182" s="444">
        <f>IFERROR(J182/$J$18*100,"0.00")</f>
        <v>0</v>
      </c>
    </row>
    <row r="183" spans="1:11" ht="12.75" x14ac:dyDescent="0.2">
      <c r="A183" s="528">
        <v>2</v>
      </c>
      <c r="B183" s="529">
        <v>2</v>
      </c>
      <c r="C183" s="530">
        <v>8</v>
      </c>
      <c r="D183" s="530"/>
      <c r="E183" s="531"/>
      <c r="F183" s="10" t="s">
        <v>365</v>
      </c>
      <c r="G183" s="532">
        <f>+G184+G186+G188+G190+G192+G196+G201+G208+G212</f>
        <v>80299.92</v>
      </c>
      <c r="H183" s="532">
        <f>+H184+H186+H188+H190+H192+H196+H201+H208+H212</f>
        <v>4571153.5600000005</v>
      </c>
      <c r="I183" s="532">
        <f>+I184+I186+I188+I190+I192+I196+I201+I208+I212</f>
        <v>0</v>
      </c>
      <c r="J183" s="532">
        <f>+J184+J186+J188+J190+J192+J196+J201+J208+J212</f>
        <v>4651453.4800000004</v>
      </c>
      <c r="K183" s="533">
        <f>+K184+K186+K188+K190+K192+K196+K201+K208+K212</f>
        <v>0.56543457832135791</v>
      </c>
    </row>
    <row r="184" spans="1:11" ht="12.75" x14ac:dyDescent="0.2">
      <c r="A184" s="534">
        <v>2</v>
      </c>
      <c r="B184" s="535">
        <v>2</v>
      </c>
      <c r="C184" s="536">
        <v>8</v>
      </c>
      <c r="D184" s="536">
        <v>1</v>
      </c>
      <c r="E184" s="537"/>
      <c r="F184" s="547" t="s">
        <v>147</v>
      </c>
      <c r="G184" s="538">
        <f>G185</f>
        <v>0</v>
      </c>
      <c r="H184" s="538">
        <f>H185</f>
        <v>0</v>
      </c>
      <c r="I184" s="538">
        <f>I185</f>
        <v>0</v>
      </c>
      <c r="J184" s="538">
        <f>J185</f>
        <v>0</v>
      </c>
      <c r="K184" s="539">
        <f>K185</f>
        <v>0</v>
      </c>
    </row>
    <row r="185" spans="1:11" ht="12.75" x14ac:dyDescent="0.2">
      <c r="A185" s="540">
        <v>2</v>
      </c>
      <c r="B185" s="541">
        <v>2</v>
      </c>
      <c r="C185" s="542">
        <v>8</v>
      </c>
      <c r="D185" s="542">
        <v>1</v>
      </c>
      <c r="E185" s="543" t="s">
        <v>296</v>
      </c>
      <c r="F185" s="544" t="s">
        <v>147</v>
      </c>
      <c r="G185" s="439"/>
      <c r="H185" s="439"/>
      <c r="I185" s="439"/>
      <c r="J185" s="439">
        <f>SUBTOTAL(9,G185:I185)</f>
        <v>0</v>
      </c>
      <c r="K185" s="444">
        <f>IFERROR(J185/$J$18*100,"0.00")</f>
        <v>0</v>
      </c>
    </row>
    <row r="186" spans="1:11" ht="12.75" x14ac:dyDescent="0.2">
      <c r="A186" s="534">
        <v>2</v>
      </c>
      <c r="B186" s="535">
        <v>2</v>
      </c>
      <c r="C186" s="536">
        <v>8</v>
      </c>
      <c r="D186" s="536">
        <v>2</v>
      </c>
      <c r="E186" s="537"/>
      <c r="F186" s="547" t="s">
        <v>148</v>
      </c>
      <c r="G186" s="538">
        <f>G187</f>
        <v>80299.92</v>
      </c>
      <c r="H186" s="538">
        <f>H187</f>
        <v>92351.76</v>
      </c>
      <c r="I186" s="538">
        <f>I187</f>
        <v>0</v>
      </c>
      <c r="J186" s="538">
        <f>J187</f>
        <v>172651.68</v>
      </c>
      <c r="K186" s="539">
        <f>K187</f>
        <v>2.0987682731221043E-2</v>
      </c>
    </row>
    <row r="187" spans="1:11" ht="12.75" x14ac:dyDescent="0.2">
      <c r="A187" s="540">
        <v>2</v>
      </c>
      <c r="B187" s="541">
        <v>2</v>
      </c>
      <c r="C187" s="542">
        <v>8</v>
      </c>
      <c r="D187" s="542">
        <v>2</v>
      </c>
      <c r="E187" s="543" t="s">
        <v>296</v>
      </c>
      <c r="F187" s="544" t="s">
        <v>148</v>
      </c>
      <c r="G187" s="439">
        <v>80299.92</v>
      </c>
      <c r="H187" s="439">
        <v>92351.76</v>
      </c>
      <c r="I187" s="439"/>
      <c r="J187" s="439">
        <f>SUBTOTAL(9,G187:I187)</f>
        <v>172651.68</v>
      </c>
      <c r="K187" s="444">
        <f>IFERROR(J187/$J$18*100,"0.00")</f>
        <v>2.0987682731221043E-2</v>
      </c>
    </row>
    <row r="188" spans="1:11" ht="12.75" x14ac:dyDescent="0.2">
      <c r="A188" s="534">
        <v>2</v>
      </c>
      <c r="B188" s="535">
        <v>2</v>
      </c>
      <c r="C188" s="536">
        <v>8</v>
      </c>
      <c r="D188" s="536">
        <v>3</v>
      </c>
      <c r="E188" s="537"/>
      <c r="F188" s="547" t="s">
        <v>149</v>
      </c>
      <c r="G188" s="538">
        <f>G189</f>
        <v>0</v>
      </c>
      <c r="H188" s="538">
        <f>H189</f>
        <v>0</v>
      </c>
      <c r="I188" s="538">
        <f>I189</f>
        <v>0</v>
      </c>
      <c r="J188" s="538">
        <f>J189</f>
        <v>0</v>
      </c>
      <c r="K188" s="539">
        <f>K189</f>
        <v>0</v>
      </c>
    </row>
    <row r="189" spans="1:11" ht="12.75" x14ac:dyDescent="0.2">
      <c r="A189" s="540">
        <v>2</v>
      </c>
      <c r="B189" s="541">
        <v>2</v>
      </c>
      <c r="C189" s="542">
        <v>8</v>
      </c>
      <c r="D189" s="542">
        <v>3</v>
      </c>
      <c r="E189" s="543" t="s">
        <v>296</v>
      </c>
      <c r="F189" s="562" t="s">
        <v>149</v>
      </c>
      <c r="G189" s="439"/>
      <c r="H189" s="439"/>
      <c r="I189" s="439"/>
      <c r="J189" s="439">
        <f>SUBTOTAL(9,G189:I189)</f>
        <v>0</v>
      </c>
      <c r="K189" s="444">
        <f>IFERROR(J189/$J$18*100,"0.00")</f>
        <v>0</v>
      </c>
    </row>
    <row r="190" spans="1:11" ht="12.75" x14ac:dyDescent="0.2">
      <c r="A190" s="534">
        <v>2</v>
      </c>
      <c r="B190" s="535">
        <v>2</v>
      </c>
      <c r="C190" s="536">
        <v>8</v>
      </c>
      <c r="D190" s="536">
        <v>4</v>
      </c>
      <c r="E190" s="537"/>
      <c r="F190" s="547" t="s">
        <v>150</v>
      </c>
      <c r="G190" s="538">
        <f>G191</f>
        <v>0</v>
      </c>
      <c r="H190" s="538">
        <f>H191</f>
        <v>6000</v>
      </c>
      <c r="I190" s="538">
        <f>I191</f>
        <v>0</v>
      </c>
      <c r="J190" s="538">
        <f>J191</f>
        <v>6000</v>
      </c>
      <c r="K190" s="539">
        <f>K191</f>
        <v>7.2936502203353162E-4</v>
      </c>
    </row>
    <row r="191" spans="1:11" ht="12.75" x14ac:dyDescent="0.2">
      <c r="A191" s="540">
        <v>2</v>
      </c>
      <c r="B191" s="541">
        <v>2</v>
      </c>
      <c r="C191" s="542">
        <v>8</v>
      </c>
      <c r="D191" s="542">
        <v>4</v>
      </c>
      <c r="E191" s="543" t="s">
        <v>296</v>
      </c>
      <c r="F191" s="544" t="s">
        <v>150</v>
      </c>
      <c r="G191" s="439"/>
      <c r="H191" s="439">
        <v>6000</v>
      </c>
      <c r="I191" s="439"/>
      <c r="J191" s="439">
        <f>SUBTOTAL(9,G191:I191)</f>
        <v>6000</v>
      </c>
      <c r="K191" s="444">
        <f>IFERROR(J191/$J$18*100,"0.00")</f>
        <v>7.2936502203353162E-4</v>
      </c>
    </row>
    <row r="192" spans="1:11" ht="12.75" x14ac:dyDescent="0.2">
      <c r="A192" s="534">
        <v>2</v>
      </c>
      <c r="B192" s="535">
        <v>2</v>
      </c>
      <c r="C192" s="536">
        <v>8</v>
      </c>
      <c r="D192" s="536">
        <v>5</v>
      </c>
      <c r="E192" s="537"/>
      <c r="F192" s="547" t="s">
        <v>151</v>
      </c>
      <c r="G192" s="538">
        <f>SUM(G193:G195)</f>
        <v>0</v>
      </c>
      <c r="H192" s="538">
        <f>SUM(H193:H195)</f>
        <v>139759.20000000001</v>
      </c>
      <c r="I192" s="538">
        <f>SUM(I193:I195)</f>
        <v>0</v>
      </c>
      <c r="J192" s="538">
        <f>SUM(J193:J195)</f>
        <v>139759.20000000001</v>
      </c>
      <c r="K192" s="539">
        <f>SUM(K193:K195)</f>
        <v>1.6989245331231459E-2</v>
      </c>
    </row>
    <row r="193" spans="1:11" ht="12.75" x14ac:dyDescent="0.2">
      <c r="A193" s="540">
        <v>2</v>
      </c>
      <c r="B193" s="541">
        <v>2</v>
      </c>
      <c r="C193" s="542">
        <v>8</v>
      </c>
      <c r="D193" s="542">
        <v>5</v>
      </c>
      <c r="E193" s="543" t="s">
        <v>296</v>
      </c>
      <c r="F193" s="544" t="s">
        <v>152</v>
      </c>
      <c r="G193" s="439"/>
      <c r="H193" s="439"/>
      <c r="I193" s="439"/>
      <c r="J193" s="439">
        <f>SUBTOTAL(9,G193:I193)</f>
        <v>0</v>
      </c>
      <c r="K193" s="444">
        <f>IFERROR(J193/$J$18*100,"0.00")</f>
        <v>0</v>
      </c>
    </row>
    <row r="194" spans="1:11" ht="12.75" x14ac:dyDescent="0.2">
      <c r="A194" s="540">
        <v>2</v>
      </c>
      <c r="B194" s="541">
        <v>2</v>
      </c>
      <c r="C194" s="542">
        <v>8</v>
      </c>
      <c r="D194" s="542">
        <v>5</v>
      </c>
      <c r="E194" s="543" t="s">
        <v>297</v>
      </c>
      <c r="F194" s="544" t="s">
        <v>153</v>
      </c>
      <c r="G194" s="439"/>
      <c r="H194" s="439"/>
      <c r="I194" s="439"/>
      <c r="J194" s="439">
        <f>SUBTOTAL(9,G194:I194)</f>
        <v>0</v>
      </c>
      <c r="K194" s="444">
        <f>IFERROR(J194/$J$18*100,"0.00")</f>
        <v>0</v>
      </c>
    </row>
    <row r="195" spans="1:11" ht="12.75" x14ac:dyDescent="0.2">
      <c r="A195" s="540">
        <v>2</v>
      </c>
      <c r="B195" s="541">
        <v>2</v>
      </c>
      <c r="C195" s="542">
        <v>8</v>
      </c>
      <c r="D195" s="542">
        <v>5</v>
      </c>
      <c r="E195" s="543" t="s">
        <v>298</v>
      </c>
      <c r="F195" s="544" t="s">
        <v>305</v>
      </c>
      <c r="G195" s="439"/>
      <c r="H195" s="439">
        <v>139759.20000000001</v>
      </c>
      <c r="I195" s="439"/>
      <c r="J195" s="439">
        <f>SUBTOTAL(9,G195:I195)</f>
        <v>139759.20000000001</v>
      </c>
      <c r="K195" s="444">
        <f>IFERROR(J195/$J$18*100,"0.00")</f>
        <v>1.6989245331231459E-2</v>
      </c>
    </row>
    <row r="196" spans="1:11" ht="12.75" x14ac:dyDescent="0.2">
      <c r="A196" s="534">
        <v>2</v>
      </c>
      <c r="B196" s="535">
        <v>2</v>
      </c>
      <c r="C196" s="536">
        <v>8</v>
      </c>
      <c r="D196" s="536">
        <v>6</v>
      </c>
      <c r="E196" s="537"/>
      <c r="F196" s="547" t="s">
        <v>154</v>
      </c>
      <c r="G196" s="538">
        <f>SUM(G197:G200)</f>
        <v>0</v>
      </c>
      <c r="H196" s="538">
        <f>SUM(H197:H200)</f>
        <v>1239122</v>
      </c>
      <c r="I196" s="538">
        <f>SUM(I197:I200)</f>
        <v>0</v>
      </c>
      <c r="J196" s="538">
        <f>SUM(J197:J200)</f>
        <v>1239122</v>
      </c>
      <c r="K196" s="539">
        <f>SUM(K197:K200)</f>
        <v>0.15062870747203899</v>
      </c>
    </row>
    <row r="197" spans="1:11" ht="12.75" x14ac:dyDescent="0.2">
      <c r="A197" s="540">
        <v>2</v>
      </c>
      <c r="B197" s="541">
        <v>2</v>
      </c>
      <c r="C197" s="542">
        <v>8</v>
      </c>
      <c r="D197" s="542">
        <v>6</v>
      </c>
      <c r="E197" s="543" t="s">
        <v>296</v>
      </c>
      <c r="F197" s="544" t="s">
        <v>366</v>
      </c>
      <c r="G197" s="439"/>
      <c r="H197" s="439">
        <v>1036480</v>
      </c>
      <c r="I197" s="439"/>
      <c r="J197" s="445">
        <f>SUBTOTAL(9,G197:I197)</f>
        <v>1036480</v>
      </c>
      <c r="K197" s="546">
        <f>IFERROR(J197/$J$18*100,"0.00")</f>
        <v>0.12599537633955249</v>
      </c>
    </row>
    <row r="198" spans="1:11" ht="12.75" x14ac:dyDescent="0.2">
      <c r="A198" s="540">
        <v>2</v>
      </c>
      <c r="B198" s="541">
        <v>2</v>
      </c>
      <c r="C198" s="542">
        <v>8</v>
      </c>
      <c r="D198" s="542">
        <v>6</v>
      </c>
      <c r="E198" s="543" t="s">
        <v>297</v>
      </c>
      <c r="F198" s="544" t="s">
        <v>155</v>
      </c>
      <c r="G198" s="439"/>
      <c r="H198" s="439">
        <v>102642</v>
      </c>
      <c r="I198" s="439"/>
      <c r="J198" s="439">
        <f>SUBTOTAL(9,G198:I198)</f>
        <v>102642</v>
      </c>
      <c r="K198" s="444">
        <f>IFERROR(J198/$J$18*100,"0.00")</f>
        <v>1.2477247431927626E-2</v>
      </c>
    </row>
    <row r="199" spans="1:11" ht="12.75" x14ac:dyDescent="0.2">
      <c r="A199" s="540">
        <v>2</v>
      </c>
      <c r="B199" s="541">
        <v>2</v>
      </c>
      <c r="C199" s="542">
        <v>8</v>
      </c>
      <c r="D199" s="542">
        <v>6</v>
      </c>
      <c r="E199" s="543" t="s">
        <v>298</v>
      </c>
      <c r="F199" s="544" t="s">
        <v>156</v>
      </c>
      <c r="G199" s="439"/>
      <c r="H199" s="439"/>
      <c r="I199" s="439"/>
      <c r="J199" s="439">
        <f>SUBTOTAL(9,G199:I199)</f>
        <v>0</v>
      </c>
      <c r="K199" s="444">
        <f>IFERROR(J199/$J$18*100,"0.00")</f>
        <v>0</v>
      </c>
    </row>
    <row r="200" spans="1:11" ht="12.75" x14ac:dyDescent="0.2">
      <c r="A200" s="540">
        <v>2</v>
      </c>
      <c r="B200" s="541">
        <v>2</v>
      </c>
      <c r="C200" s="542">
        <v>8</v>
      </c>
      <c r="D200" s="542">
        <v>6</v>
      </c>
      <c r="E200" s="543" t="s">
        <v>299</v>
      </c>
      <c r="F200" s="544" t="s">
        <v>157</v>
      </c>
      <c r="G200" s="439"/>
      <c r="H200" s="439">
        <v>100000</v>
      </c>
      <c r="I200" s="439"/>
      <c r="J200" s="439">
        <f>SUBTOTAL(9,G200:I200)</f>
        <v>100000</v>
      </c>
      <c r="K200" s="444">
        <f>IFERROR(J200/$J$18*100,"0.00")</f>
        <v>1.2156083700558861E-2</v>
      </c>
    </row>
    <row r="201" spans="1:11" ht="12.75" x14ac:dyDescent="0.2">
      <c r="A201" s="534">
        <v>2</v>
      </c>
      <c r="B201" s="535">
        <v>2</v>
      </c>
      <c r="C201" s="536">
        <v>8</v>
      </c>
      <c r="D201" s="536">
        <v>7</v>
      </c>
      <c r="E201" s="537"/>
      <c r="F201" s="547" t="s">
        <v>158</v>
      </c>
      <c r="G201" s="538">
        <f>SUM(G202:G207)</f>
        <v>0</v>
      </c>
      <c r="H201" s="538">
        <f>SUM(H202:H207)</f>
        <v>3093920.6</v>
      </c>
      <c r="I201" s="538">
        <f>SUM(I202:I207)</f>
        <v>0</v>
      </c>
      <c r="J201" s="563">
        <f>SUM(J202:J207)</f>
        <v>3093920.6</v>
      </c>
      <c r="K201" s="564">
        <f>SUM(K202:K207)</f>
        <v>0.37609957776483294</v>
      </c>
    </row>
    <row r="202" spans="1:11" ht="12.75" x14ac:dyDescent="0.2">
      <c r="A202" s="540">
        <v>2</v>
      </c>
      <c r="B202" s="541">
        <v>2</v>
      </c>
      <c r="C202" s="542">
        <v>8</v>
      </c>
      <c r="D202" s="542">
        <v>7</v>
      </c>
      <c r="E202" s="543" t="s">
        <v>296</v>
      </c>
      <c r="F202" s="562" t="s">
        <v>367</v>
      </c>
      <c r="G202" s="439"/>
      <c r="H202" s="439"/>
      <c r="I202" s="439"/>
      <c r="J202" s="439">
        <f t="shared" ref="J202:J207" si="10">SUBTOTAL(9,G202:I202)</f>
        <v>0</v>
      </c>
      <c r="K202" s="444">
        <f t="shared" ref="K202:K207" si="11">IFERROR(J202/$J$18*100,"0.00")</f>
        <v>0</v>
      </c>
    </row>
    <row r="203" spans="1:11" ht="12.75" x14ac:dyDescent="0.2">
      <c r="A203" s="540">
        <v>2</v>
      </c>
      <c r="B203" s="541">
        <v>2</v>
      </c>
      <c r="C203" s="542">
        <v>8</v>
      </c>
      <c r="D203" s="542">
        <v>7</v>
      </c>
      <c r="E203" s="543" t="s">
        <v>297</v>
      </c>
      <c r="F203" s="562" t="s">
        <v>159</v>
      </c>
      <c r="G203" s="439"/>
      <c r="H203" s="445">
        <v>240000</v>
      </c>
      <c r="I203" s="439"/>
      <c r="J203" s="439">
        <f t="shared" si="10"/>
        <v>240000</v>
      </c>
      <c r="K203" s="444">
        <f t="shared" si="11"/>
        <v>2.9174600881341269E-2</v>
      </c>
    </row>
    <row r="204" spans="1:11" ht="12.75" x14ac:dyDescent="0.2">
      <c r="A204" s="540">
        <v>2</v>
      </c>
      <c r="B204" s="541">
        <v>2</v>
      </c>
      <c r="C204" s="542">
        <v>8</v>
      </c>
      <c r="D204" s="542">
        <v>7</v>
      </c>
      <c r="E204" s="543" t="s">
        <v>298</v>
      </c>
      <c r="F204" s="562" t="s">
        <v>160</v>
      </c>
      <c r="G204" s="439"/>
      <c r="H204" s="439"/>
      <c r="I204" s="439"/>
      <c r="J204" s="439">
        <f t="shared" si="10"/>
        <v>0</v>
      </c>
      <c r="K204" s="444">
        <f t="shared" si="11"/>
        <v>0</v>
      </c>
    </row>
    <row r="205" spans="1:11" ht="12.75" x14ac:dyDescent="0.2">
      <c r="A205" s="540">
        <v>2</v>
      </c>
      <c r="B205" s="541">
        <v>2</v>
      </c>
      <c r="C205" s="542">
        <v>8</v>
      </c>
      <c r="D205" s="542">
        <v>7</v>
      </c>
      <c r="E205" s="543" t="s">
        <v>299</v>
      </c>
      <c r="F205" s="562" t="s">
        <v>161</v>
      </c>
      <c r="G205" s="439"/>
      <c r="H205" s="439">
        <v>560000</v>
      </c>
      <c r="I205" s="439"/>
      <c r="J205" s="439">
        <f t="shared" si="10"/>
        <v>560000</v>
      </c>
      <c r="K205" s="444">
        <f t="shared" si="11"/>
        <v>6.8074068723129613E-2</v>
      </c>
    </row>
    <row r="206" spans="1:11" ht="12.75" x14ac:dyDescent="0.2">
      <c r="A206" s="540">
        <v>2</v>
      </c>
      <c r="B206" s="541">
        <v>2</v>
      </c>
      <c r="C206" s="542">
        <v>8</v>
      </c>
      <c r="D206" s="542">
        <v>7</v>
      </c>
      <c r="E206" s="543" t="s">
        <v>303</v>
      </c>
      <c r="F206" s="562" t="s">
        <v>162</v>
      </c>
      <c r="G206" s="439"/>
      <c r="H206" s="439">
        <v>586224</v>
      </c>
      <c r="I206" s="439"/>
      <c r="J206" s="439">
        <f t="shared" si="10"/>
        <v>586224</v>
      </c>
      <c r="K206" s="444">
        <f t="shared" si="11"/>
        <v>7.1261880112764187E-2</v>
      </c>
    </row>
    <row r="207" spans="1:11" ht="12.75" x14ac:dyDescent="0.2">
      <c r="A207" s="540">
        <v>2</v>
      </c>
      <c r="B207" s="541">
        <v>2</v>
      </c>
      <c r="C207" s="542">
        <v>8</v>
      </c>
      <c r="D207" s="542">
        <v>7</v>
      </c>
      <c r="E207" s="543" t="s">
        <v>340</v>
      </c>
      <c r="F207" s="562" t="s">
        <v>163</v>
      </c>
      <c r="G207" s="439"/>
      <c r="H207" s="439">
        <v>1707696.6</v>
      </c>
      <c r="I207" s="439"/>
      <c r="J207" s="439">
        <f t="shared" si="10"/>
        <v>1707696.6</v>
      </c>
      <c r="K207" s="444">
        <f t="shared" si="11"/>
        <v>0.20758902804759788</v>
      </c>
    </row>
    <row r="208" spans="1:11" ht="12.75" x14ac:dyDescent="0.2">
      <c r="A208" s="534">
        <v>2</v>
      </c>
      <c r="B208" s="535">
        <v>2</v>
      </c>
      <c r="C208" s="536">
        <v>8</v>
      </c>
      <c r="D208" s="536">
        <v>8</v>
      </c>
      <c r="E208" s="537"/>
      <c r="F208" s="547" t="s">
        <v>164</v>
      </c>
      <c r="G208" s="538">
        <f>SUM(G209:G211)</f>
        <v>0</v>
      </c>
      <c r="H208" s="538">
        <f>SUM(H209:H211)</f>
        <v>0</v>
      </c>
      <c r="I208" s="538">
        <f>SUM(I209:I211)</f>
        <v>0</v>
      </c>
      <c r="J208" s="538">
        <f>SUM(J209:J211)</f>
        <v>0</v>
      </c>
      <c r="K208" s="539">
        <f>SUM(K209:K211)</f>
        <v>0</v>
      </c>
    </row>
    <row r="209" spans="1:11" ht="12.75" x14ac:dyDescent="0.2">
      <c r="A209" s="540">
        <v>2</v>
      </c>
      <c r="B209" s="541">
        <v>2</v>
      </c>
      <c r="C209" s="542">
        <v>8</v>
      </c>
      <c r="D209" s="542">
        <v>8</v>
      </c>
      <c r="E209" s="543" t="s">
        <v>296</v>
      </c>
      <c r="F209" s="562" t="s">
        <v>165</v>
      </c>
      <c r="G209" s="439"/>
      <c r="H209" s="439"/>
      <c r="I209" s="439"/>
      <c r="J209" s="439">
        <f>SUBTOTAL(9,G209:I209)</f>
        <v>0</v>
      </c>
      <c r="K209" s="444">
        <f>IFERROR(J209/$J$18*100,"0.00")</f>
        <v>0</v>
      </c>
    </row>
    <row r="210" spans="1:11" ht="12.75" x14ac:dyDescent="0.2">
      <c r="A210" s="540">
        <v>2</v>
      </c>
      <c r="B210" s="541">
        <v>2</v>
      </c>
      <c r="C210" s="542">
        <v>8</v>
      </c>
      <c r="D210" s="542">
        <v>8</v>
      </c>
      <c r="E210" s="543" t="s">
        <v>297</v>
      </c>
      <c r="F210" s="562" t="s">
        <v>166</v>
      </c>
      <c r="G210" s="439"/>
      <c r="H210" s="439"/>
      <c r="I210" s="439"/>
      <c r="J210" s="439">
        <f>SUBTOTAL(9,G210:I210)</f>
        <v>0</v>
      </c>
      <c r="K210" s="444">
        <f>IFERROR(J210/$J$18*100,"0.00")</f>
        <v>0</v>
      </c>
    </row>
    <row r="211" spans="1:11" ht="12.75" x14ac:dyDescent="0.2">
      <c r="A211" s="540">
        <v>2</v>
      </c>
      <c r="B211" s="541">
        <v>2</v>
      </c>
      <c r="C211" s="542">
        <v>8</v>
      </c>
      <c r="D211" s="542">
        <v>8</v>
      </c>
      <c r="E211" s="543" t="s">
        <v>298</v>
      </c>
      <c r="F211" s="562" t="s">
        <v>167</v>
      </c>
      <c r="G211" s="439"/>
      <c r="H211" s="439"/>
      <c r="I211" s="439"/>
      <c r="J211" s="439">
        <f>SUBTOTAL(9,G211:I211)</f>
        <v>0</v>
      </c>
      <c r="K211" s="444">
        <f>IFERROR(J211/$J$18*100,"0.00")</f>
        <v>0</v>
      </c>
    </row>
    <row r="212" spans="1:11" ht="12.75" x14ac:dyDescent="0.2">
      <c r="A212" s="534">
        <v>2</v>
      </c>
      <c r="B212" s="535">
        <v>2</v>
      </c>
      <c r="C212" s="536">
        <v>8</v>
      </c>
      <c r="D212" s="536">
        <v>9</v>
      </c>
      <c r="E212" s="537"/>
      <c r="F212" s="547" t="s">
        <v>168</v>
      </c>
      <c r="G212" s="538">
        <f>SUM(G213:G217)</f>
        <v>0</v>
      </c>
      <c r="H212" s="538">
        <f>SUM(H213:H217)</f>
        <v>0</v>
      </c>
      <c r="I212" s="538">
        <f>SUM(I213:I217)</f>
        <v>0</v>
      </c>
      <c r="J212" s="538">
        <f>SUM(J213:J217)</f>
        <v>0</v>
      </c>
      <c r="K212" s="539">
        <f>SUM(K213:K217)</f>
        <v>0</v>
      </c>
    </row>
    <row r="213" spans="1:11" ht="12.75" x14ac:dyDescent="0.2">
      <c r="A213" s="542">
        <v>2</v>
      </c>
      <c r="B213" s="541">
        <v>2</v>
      </c>
      <c r="C213" s="542">
        <v>8</v>
      </c>
      <c r="D213" s="542">
        <v>9</v>
      </c>
      <c r="E213" s="543" t="s">
        <v>296</v>
      </c>
      <c r="F213" s="562" t="s">
        <v>306</v>
      </c>
      <c r="G213" s="439"/>
      <c r="H213" s="439"/>
      <c r="I213" s="439"/>
      <c r="J213" s="439">
        <f>SUBTOTAL(9,G213:I213)</f>
        <v>0</v>
      </c>
      <c r="K213" s="444">
        <f>IFERROR(J213/$J$18*100,"0.00")</f>
        <v>0</v>
      </c>
    </row>
    <row r="214" spans="1:11" ht="12.75" x14ac:dyDescent="0.2">
      <c r="A214" s="542">
        <v>2</v>
      </c>
      <c r="B214" s="541">
        <v>2</v>
      </c>
      <c r="C214" s="542">
        <v>8</v>
      </c>
      <c r="D214" s="542">
        <v>9</v>
      </c>
      <c r="E214" s="543" t="s">
        <v>297</v>
      </c>
      <c r="F214" s="562" t="s">
        <v>307</v>
      </c>
      <c r="G214" s="439"/>
      <c r="H214" s="439"/>
      <c r="I214" s="439"/>
      <c r="J214" s="439">
        <f>SUBTOTAL(9,G214:I214)</f>
        <v>0</v>
      </c>
      <c r="K214" s="444">
        <f>IFERROR(J214/$J$18*100,"0.00")</f>
        <v>0</v>
      </c>
    </row>
    <row r="215" spans="1:11" ht="12.75" x14ac:dyDescent="0.2">
      <c r="A215" s="542">
        <v>2</v>
      </c>
      <c r="B215" s="541">
        <v>2</v>
      </c>
      <c r="C215" s="542">
        <v>8</v>
      </c>
      <c r="D215" s="542">
        <v>9</v>
      </c>
      <c r="E215" s="543" t="s">
        <v>298</v>
      </c>
      <c r="F215" s="562" t="s">
        <v>368</v>
      </c>
      <c r="G215" s="439"/>
      <c r="H215" s="439"/>
      <c r="I215" s="439"/>
      <c r="J215" s="439">
        <f>SUBTOTAL(9,G215:I215)</f>
        <v>0</v>
      </c>
      <c r="K215" s="444">
        <f>IFERROR(J215/$J$18*100,"0.00")</f>
        <v>0</v>
      </c>
    </row>
    <row r="216" spans="1:11" ht="12.75" x14ac:dyDescent="0.2">
      <c r="A216" s="542">
        <v>2</v>
      </c>
      <c r="B216" s="541">
        <v>2</v>
      </c>
      <c r="C216" s="542">
        <v>8</v>
      </c>
      <c r="D216" s="542">
        <v>9</v>
      </c>
      <c r="E216" s="543" t="s">
        <v>299</v>
      </c>
      <c r="F216" s="562" t="s">
        <v>308</v>
      </c>
      <c r="G216" s="439"/>
      <c r="H216" s="439"/>
      <c r="I216" s="439"/>
      <c r="J216" s="439">
        <f>SUBTOTAL(9,G216:I216)</f>
        <v>0</v>
      </c>
      <c r="K216" s="444">
        <f>IFERROR(J216/$J$18*100,"0.00")</f>
        <v>0</v>
      </c>
    </row>
    <row r="217" spans="1:11" ht="12.75" x14ac:dyDescent="0.2">
      <c r="A217" s="540">
        <v>2</v>
      </c>
      <c r="B217" s="541">
        <v>2</v>
      </c>
      <c r="C217" s="542">
        <v>8</v>
      </c>
      <c r="D217" s="542">
        <v>9</v>
      </c>
      <c r="E217" s="543" t="s">
        <v>303</v>
      </c>
      <c r="F217" s="562" t="s">
        <v>169</v>
      </c>
      <c r="G217" s="439"/>
      <c r="H217" s="439"/>
      <c r="I217" s="439"/>
      <c r="J217" s="439">
        <f>SUBTOTAL(9,G217:I217)</f>
        <v>0</v>
      </c>
      <c r="K217" s="444">
        <f>IFERROR(J217/$J$18*100,"0.00")</f>
        <v>0</v>
      </c>
    </row>
    <row r="218" spans="1:11" ht="12.75" x14ac:dyDescent="0.2">
      <c r="A218" s="521">
        <v>2</v>
      </c>
      <c r="B218" s="522">
        <v>3</v>
      </c>
      <c r="C218" s="523"/>
      <c r="D218" s="523"/>
      <c r="E218" s="524"/>
      <c r="F218" s="11" t="s">
        <v>24</v>
      </c>
      <c r="G218" s="525">
        <f>+G219+G231+G240+G253+G258+G269+G297+G313+G318</f>
        <v>70309702.329999998</v>
      </c>
      <c r="H218" s="525">
        <f>+H219+H231+H240+H253+H258+H269+H297+H313+H318</f>
        <v>25282773.390000001</v>
      </c>
      <c r="I218" s="525">
        <f>+I219+I231+I240+I253+I258+I269+I297+I313+I318</f>
        <v>0</v>
      </c>
      <c r="J218" s="525">
        <f>+J219+J231+J240+J253+J258+J269+J297+J313+J318</f>
        <v>95592475.719999999</v>
      </c>
      <c r="K218" s="526">
        <f>+K219+K231+K240+K253+K258+K269+K297+K313+K318</f>
        <v>11.620301359959607</v>
      </c>
    </row>
    <row r="219" spans="1:11" ht="12.75" x14ac:dyDescent="0.2">
      <c r="A219" s="528">
        <v>2</v>
      </c>
      <c r="B219" s="529">
        <v>3</v>
      </c>
      <c r="C219" s="530">
        <v>1</v>
      </c>
      <c r="D219" s="530"/>
      <c r="E219" s="531"/>
      <c r="F219" s="10" t="s">
        <v>25</v>
      </c>
      <c r="G219" s="532">
        <f>+G220+G223+G225+G229</f>
        <v>5472592.6600000011</v>
      </c>
      <c r="H219" s="532">
        <f>+H220+H223+H225+H229</f>
        <v>4857557.6399999997</v>
      </c>
      <c r="I219" s="532">
        <f>+I220+I223+I225+I229</f>
        <v>0</v>
      </c>
      <c r="J219" s="532">
        <f>+J220+J223+J225+J229</f>
        <v>10330150.300000001</v>
      </c>
      <c r="K219" s="533">
        <f>+K220+K223+K225+K229</f>
        <v>1.2557417168615324</v>
      </c>
    </row>
    <row r="220" spans="1:11" ht="12.75" x14ac:dyDescent="0.2">
      <c r="A220" s="534">
        <v>2</v>
      </c>
      <c r="B220" s="535">
        <v>3</v>
      </c>
      <c r="C220" s="536">
        <v>1</v>
      </c>
      <c r="D220" s="536">
        <v>1</v>
      </c>
      <c r="E220" s="537"/>
      <c r="F220" s="547" t="s">
        <v>170</v>
      </c>
      <c r="G220" s="538">
        <f>SUM(G221:G221)</f>
        <v>5472592.6600000011</v>
      </c>
      <c r="H220" s="538">
        <f>SUM(H221:H221)</f>
        <v>4857557.6399999997</v>
      </c>
      <c r="I220" s="538">
        <f>SUM(I221:I221)</f>
        <v>0</v>
      </c>
      <c r="J220" s="538">
        <f>SUM(J221:J221)</f>
        <v>10330150.300000001</v>
      </c>
      <c r="K220" s="539">
        <f>SUM(K221:K221)</f>
        <v>1.2557417168615324</v>
      </c>
    </row>
    <row r="221" spans="1:11" ht="12.75" x14ac:dyDescent="0.2">
      <c r="A221" s="548">
        <v>2</v>
      </c>
      <c r="B221" s="541">
        <v>3</v>
      </c>
      <c r="C221" s="542">
        <v>1</v>
      </c>
      <c r="D221" s="542">
        <v>1</v>
      </c>
      <c r="E221" s="543" t="s">
        <v>296</v>
      </c>
      <c r="F221" s="544" t="s">
        <v>170</v>
      </c>
      <c r="G221" s="439">
        <v>5472592.6600000011</v>
      </c>
      <c r="H221" s="439">
        <v>4857557.6399999997</v>
      </c>
      <c r="I221" s="439"/>
      <c r="J221" s="439">
        <f>SUBTOTAL(9,G221:I221)</f>
        <v>10330150.300000001</v>
      </c>
      <c r="K221" s="444">
        <f>IFERROR(J221/$J$18*100,"0.00")</f>
        <v>1.2557417168615324</v>
      </c>
    </row>
    <row r="222" spans="1:11" ht="12.75" x14ac:dyDescent="0.2">
      <c r="A222" s="548">
        <v>2</v>
      </c>
      <c r="B222" s="541">
        <v>3</v>
      </c>
      <c r="C222" s="542">
        <v>1</v>
      </c>
      <c r="D222" s="542">
        <v>1</v>
      </c>
      <c r="E222" s="543" t="s">
        <v>297</v>
      </c>
      <c r="F222" s="544" t="s">
        <v>171</v>
      </c>
      <c r="G222" s="538"/>
      <c r="H222" s="538"/>
      <c r="I222" s="538"/>
      <c r="J222" s="439">
        <f>SUBTOTAL(9,G222:I222)</f>
        <v>0</v>
      </c>
      <c r="K222" s="444">
        <f>IFERROR(J222/$J$18*100,"0.00")</f>
        <v>0</v>
      </c>
    </row>
    <row r="223" spans="1:11" ht="12.75" x14ac:dyDescent="0.2">
      <c r="A223" s="534">
        <v>2</v>
      </c>
      <c r="B223" s="535">
        <v>3</v>
      </c>
      <c r="C223" s="536">
        <v>1</v>
      </c>
      <c r="D223" s="536">
        <v>2</v>
      </c>
      <c r="E223" s="537"/>
      <c r="F223" s="547" t="s">
        <v>173</v>
      </c>
      <c r="G223" s="538">
        <f>+G224</f>
        <v>0</v>
      </c>
      <c r="H223" s="538">
        <f>+H224</f>
        <v>0</v>
      </c>
      <c r="I223" s="538">
        <f>+I224</f>
        <v>0</v>
      </c>
      <c r="J223" s="538">
        <f>+J224</f>
        <v>0</v>
      </c>
      <c r="K223" s="539">
        <f>+K224</f>
        <v>0</v>
      </c>
    </row>
    <row r="224" spans="1:11" ht="12.75" x14ac:dyDescent="0.2">
      <c r="A224" s="548">
        <v>2</v>
      </c>
      <c r="B224" s="541">
        <v>3</v>
      </c>
      <c r="C224" s="542">
        <v>1</v>
      </c>
      <c r="D224" s="542">
        <v>2</v>
      </c>
      <c r="E224" s="543" t="s">
        <v>296</v>
      </c>
      <c r="F224" s="544" t="s">
        <v>173</v>
      </c>
      <c r="G224" s="538"/>
      <c r="H224" s="538"/>
      <c r="I224" s="538"/>
      <c r="J224" s="439">
        <f>SUBTOTAL(9,G224:I224)</f>
        <v>0</v>
      </c>
      <c r="K224" s="444">
        <f>IFERROR(J224/$J$18*100,"0.00")</f>
        <v>0</v>
      </c>
    </row>
    <row r="225" spans="1:11" ht="12.75" x14ac:dyDescent="0.2">
      <c r="A225" s="534">
        <v>2</v>
      </c>
      <c r="B225" s="535">
        <v>3</v>
      </c>
      <c r="C225" s="536">
        <v>1</v>
      </c>
      <c r="D225" s="536">
        <v>3</v>
      </c>
      <c r="E225" s="537"/>
      <c r="F225" s="547" t="s">
        <v>172</v>
      </c>
      <c r="G225" s="538">
        <f>SUM(G226:G228)</f>
        <v>0</v>
      </c>
      <c r="H225" s="538">
        <f>SUM(H226:H228)</f>
        <v>0</v>
      </c>
      <c r="I225" s="538">
        <f>SUM(I226:I228)</f>
        <v>0</v>
      </c>
      <c r="J225" s="538">
        <f>SUM(J226:J228)</f>
        <v>0</v>
      </c>
      <c r="K225" s="539">
        <f>SUM(K226:K228)</f>
        <v>0</v>
      </c>
    </row>
    <row r="226" spans="1:11" ht="12.75" x14ac:dyDescent="0.2">
      <c r="A226" s="548">
        <v>2</v>
      </c>
      <c r="B226" s="541">
        <v>3</v>
      </c>
      <c r="C226" s="542">
        <v>1</v>
      </c>
      <c r="D226" s="542">
        <v>3</v>
      </c>
      <c r="E226" s="543" t="s">
        <v>296</v>
      </c>
      <c r="F226" s="544" t="s">
        <v>174</v>
      </c>
      <c r="G226" s="439"/>
      <c r="H226" s="439"/>
      <c r="I226" s="439"/>
      <c r="J226" s="439">
        <f>SUBTOTAL(9,G226:I226)</f>
        <v>0</v>
      </c>
      <c r="K226" s="444">
        <f>IFERROR(J226/$J$18*100,"0.00")</f>
        <v>0</v>
      </c>
    </row>
    <row r="227" spans="1:11" ht="12.75" x14ac:dyDescent="0.2">
      <c r="A227" s="548">
        <v>2</v>
      </c>
      <c r="B227" s="541">
        <v>3</v>
      </c>
      <c r="C227" s="542">
        <v>1</v>
      </c>
      <c r="D227" s="542">
        <v>3</v>
      </c>
      <c r="E227" s="543" t="s">
        <v>297</v>
      </c>
      <c r="F227" s="544" t="s">
        <v>175</v>
      </c>
      <c r="G227" s="439"/>
      <c r="H227" s="439"/>
      <c r="I227" s="439"/>
      <c r="J227" s="439">
        <f>SUBTOTAL(9,G227:I227)</f>
        <v>0</v>
      </c>
      <c r="K227" s="444">
        <f>IFERROR(J227/$J$18*100,"0.00")</f>
        <v>0</v>
      </c>
    </row>
    <row r="228" spans="1:11" ht="12.75" x14ac:dyDescent="0.2">
      <c r="A228" s="548">
        <v>2</v>
      </c>
      <c r="B228" s="541">
        <v>3</v>
      </c>
      <c r="C228" s="542">
        <v>1</v>
      </c>
      <c r="D228" s="542">
        <v>3</v>
      </c>
      <c r="E228" s="543" t="s">
        <v>298</v>
      </c>
      <c r="F228" s="544" t="s">
        <v>176</v>
      </c>
      <c r="G228" s="538"/>
      <c r="H228" s="538"/>
      <c r="I228" s="538"/>
      <c r="J228" s="439">
        <f>SUBTOTAL(9,G228:I228)</f>
        <v>0</v>
      </c>
      <c r="K228" s="444">
        <f>IFERROR(J228/$J$18*100,"0.00")</f>
        <v>0</v>
      </c>
    </row>
    <row r="229" spans="1:11" ht="12.75" x14ac:dyDescent="0.2">
      <c r="A229" s="534">
        <v>2</v>
      </c>
      <c r="B229" s="535">
        <v>3</v>
      </c>
      <c r="C229" s="536">
        <v>1</v>
      </c>
      <c r="D229" s="536">
        <v>4</v>
      </c>
      <c r="E229" s="537"/>
      <c r="F229" s="547" t="s">
        <v>177</v>
      </c>
      <c r="G229" s="538">
        <f>+G230</f>
        <v>0</v>
      </c>
      <c r="H229" s="538">
        <f>+H230</f>
        <v>0</v>
      </c>
      <c r="I229" s="538">
        <f>+I230</f>
        <v>0</v>
      </c>
      <c r="J229" s="538">
        <f>+J230</f>
        <v>0</v>
      </c>
      <c r="K229" s="539">
        <f>+K230</f>
        <v>0</v>
      </c>
    </row>
    <row r="230" spans="1:11" ht="12.75" x14ac:dyDescent="0.2">
      <c r="A230" s="548">
        <v>2</v>
      </c>
      <c r="B230" s="541">
        <v>3</v>
      </c>
      <c r="C230" s="542">
        <v>1</v>
      </c>
      <c r="D230" s="542">
        <v>4</v>
      </c>
      <c r="E230" s="543" t="s">
        <v>296</v>
      </c>
      <c r="F230" s="544" t="s">
        <v>177</v>
      </c>
      <c r="G230" s="538"/>
      <c r="H230" s="538"/>
      <c r="I230" s="538"/>
      <c r="J230" s="439">
        <f>SUBTOTAL(9,G230:I230)</f>
        <v>0</v>
      </c>
      <c r="K230" s="444">
        <f>IFERROR(J230/$J$18*100,"0.00")</f>
        <v>0</v>
      </c>
    </row>
    <row r="231" spans="1:11" ht="12.75" x14ac:dyDescent="0.2">
      <c r="A231" s="528">
        <v>2</v>
      </c>
      <c r="B231" s="529">
        <v>3</v>
      </c>
      <c r="C231" s="530">
        <v>2</v>
      </c>
      <c r="D231" s="530"/>
      <c r="E231" s="531"/>
      <c r="F231" s="10" t="s">
        <v>26</v>
      </c>
      <c r="G231" s="532">
        <f>+G232+G234+G236+G238</f>
        <v>0</v>
      </c>
      <c r="H231" s="532">
        <f>+H232+H234+H236+H238</f>
        <v>1295264.3999999999</v>
      </c>
      <c r="I231" s="532">
        <f>+I232+I234+I236+I238</f>
        <v>0</v>
      </c>
      <c r="J231" s="532">
        <f>+J232+J234+J236+J238</f>
        <v>1295264.3999999999</v>
      </c>
      <c r="K231" s="533">
        <f>+K232+K234+K236+K238</f>
        <v>0.15745342460754153</v>
      </c>
    </row>
    <row r="232" spans="1:11" ht="12.75" x14ac:dyDescent="0.2">
      <c r="A232" s="534">
        <v>2</v>
      </c>
      <c r="B232" s="535">
        <v>3</v>
      </c>
      <c r="C232" s="536">
        <v>2</v>
      </c>
      <c r="D232" s="536">
        <v>1</v>
      </c>
      <c r="E232" s="537"/>
      <c r="F232" s="547" t="s">
        <v>178</v>
      </c>
      <c r="G232" s="538">
        <f>+G233</f>
        <v>0</v>
      </c>
      <c r="H232" s="538">
        <f>+H233</f>
        <v>500000</v>
      </c>
      <c r="I232" s="538">
        <f>+I233</f>
        <v>0</v>
      </c>
      <c r="J232" s="538">
        <f>+J233</f>
        <v>500000</v>
      </c>
      <c r="K232" s="539">
        <f>+K233</f>
        <v>6.0780418502794302E-2</v>
      </c>
    </row>
    <row r="233" spans="1:11" ht="12.75" x14ac:dyDescent="0.2">
      <c r="A233" s="548">
        <v>2</v>
      </c>
      <c r="B233" s="541">
        <v>3</v>
      </c>
      <c r="C233" s="542">
        <v>2</v>
      </c>
      <c r="D233" s="542">
        <v>1</v>
      </c>
      <c r="E233" s="543" t="s">
        <v>296</v>
      </c>
      <c r="F233" s="544" t="s">
        <v>178</v>
      </c>
      <c r="G233" s="538"/>
      <c r="H233" s="439">
        <v>500000</v>
      </c>
      <c r="I233" s="538"/>
      <c r="J233" s="439">
        <f>SUBTOTAL(9,G233:I233)</f>
        <v>500000</v>
      </c>
      <c r="K233" s="444">
        <f>IFERROR(J233/$J$18*100,"0.00")</f>
        <v>6.0780418502794302E-2</v>
      </c>
    </row>
    <row r="234" spans="1:11" ht="12.75" x14ac:dyDescent="0.2">
      <c r="A234" s="534">
        <v>2</v>
      </c>
      <c r="B234" s="535">
        <v>3</v>
      </c>
      <c r="C234" s="536">
        <v>2</v>
      </c>
      <c r="D234" s="536">
        <v>2</v>
      </c>
      <c r="E234" s="537"/>
      <c r="F234" s="547" t="s">
        <v>179</v>
      </c>
      <c r="G234" s="538">
        <f>+G235</f>
        <v>0</v>
      </c>
      <c r="H234" s="538">
        <f>+H235</f>
        <v>295264.40000000002</v>
      </c>
      <c r="I234" s="538">
        <f>+I235</f>
        <v>0</v>
      </c>
      <c r="J234" s="538">
        <f>+J235</f>
        <v>295264.40000000002</v>
      </c>
      <c r="K234" s="539">
        <f>+K235</f>
        <v>3.5892587601952922E-2</v>
      </c>
    </row>
    <row r="235" spans="1:11" ht="12.75" x14ac:dyDescent="0.2">
      <c r="A235" s="548">
        <v>2</v>
      </c>
      <c r="B235" s="541">
        <v>3</v>
      </c>
      <c r="C235" s="542">
        <v>2</v>
      </c>
      <c r="D235" s="542">
        <v>2</v>
      </c>
      <c r="E235" s="543" t="s">
        <v>296</v>
      </c>
      <c r="F235" s="544" t="s">
        <v>179</v>
      </c>
      <c r="G235" s="538"/>
      <c r="H235" s="439">
        <v>295264.40000000002</v>
      </c>
      <c r="I235" s="538"/>
      <c r="J235" s="439">
        <f>SUBTOTAL(9,G235:I235)</f>
        <v>295264.40000000002</v>
      </c>
      <c r="K235" s="444">
        <f>IFERROR(J235/$J$18*100,"0.00")</f>
        <v>3.5892587601952922E-2</v>
      </c>
    </row>
    <row r="236" spans="1:11" ht="12.75" x14ac:dyDescent="0.2">
      <c r="A236" s="534">
        <v>2</v>
      </c>
      <c r="B236" s="535">
        <v>3</v>
      </c>
      <c r="C236" s="536">
        <v>2</v>
      </c>
      <c r="D236" s="536">
        <v>3</v>
      </c>
      <c r="E236" s="537"/>
      <c r="F236" s="547" t="s">
        <v>180</v>
      </c>
      <c r="G236" s="538">
        <f>+G237</f>
        <v>0</v>
      </c>
      <c r="H236" s="538">
        <f>+H237</f>
        <v>500000</v>
      </c>
      <c r="I236" s="538">
        <f>+I237</f>
        <v>0</v>
      </c>
      <c r="J236" s="538">
        <f>+J237</f>
        <v>500000</v>
      </c>
      <c r="K236" s="539">
        <f>+K237</f>
        <v>6.0780418502794302E-2</v>
      </c>
    </row>
    <row r="237" spans="1:11" ht="12.75" x14ac:dyDescent="0.2">
      <c r="A237" s="548">
        <v>2</v>
      </c>
      <c r="B237" s="541">
        <v>3</v>
      </c>
      <c r="C237" s="542">
        <v>2</v>
      </c>
      <c r="D237" s="542">
        <v>3</v>
      </c>
      <c r="E237" s="543" t="s">
        <v>296</v>
      </c>
      <c r="F237" s="544" t="s">
        <v>180</v>
      </c>
      <c r="G237" s="538"/>
      <c r="H237" s="439">
        <v>500000</v>
      </c>
      <c r="I237" s="538"/>
      <c r="J237" s="439">
        <f>SUBTOTAL(9,G237:I237)</f>
        <v>500000</v>
      </c>
      <c r="K237" s="444">
        <f>IFERROR(J237/$J$18*100,"0.00")</f>
        <v>6.0780418502794302E-2</v>
      </c>
    </row>
    <row r="238" spans="1:11" ht="12.75" x14ac:dyDescent="0.2">
      <c r="A238" s="534">
        <v>2</v>
      </c>
      <c r="B238" s="535">
        <v>3</v>
      </c>
      <c r="C238" s="536">
        <v>2</v>
      </c>
      <c r="D238" s="536">
        <v>4</v>
      </c>
      <c r="E238" s="537"/>
      <c r="F238" s="547" t="s">
        <v>27</v>
      </c>
      <c r="G238" s="538">
        <f>+G239</f>
        <v>0</v>
      </c>
      <c r="H238" s="538">
        <f>+H239</f>
        <v>0</v>
      </c>
      <c r="I238" s="538">
        <f>+I239</f>
        <v>0</v>
      </c>
      <c r="J238" s="538">
        <f>+J239</f>
        <v>0</v>
      </c>
      <c r="K238" s="539">
        <f>+K239</f>
        <v>0</v>
      </c>
    </row>
    <row r="239" spans="1:11" ht="12.75" x14ac:dyDescent="0.2">
      <c r="A239" s="548">
        <v>2</v>
      </c>
      <c r="B239" s="541">
        <v>3</v>
      </c>
      <c r="C239" s="542">
        <v>2</v>
      </c>
      <c r="D239" s="542">
        <v>4</v>
      </c>
      <c r="E239" s="543" t="s">
        <v>296</v>
      </c>
      <c r="F239" s="544" t="s">
        <v>27</v>
      </c>
      <c r="G239" s="538"/>
      <c r="H239" s="538"/>
      <c r="I239" s="538"/>
      <c r="J239" s="439">
        <f>SUBTOTAL(9,G239:I239)</f>
        <v>0</v>
      </c>
      <c r="K239" s="444">
        <f>IFERROR(J239/$J$18*100,"0.00")</f>
        <v>0</v>
      </c>
    </row>
    <row r="240" spans="1:11" ht="12.75" x14ac:dyDescent="0.2">
      <c r="A240" s="528">
        <v>2</v>
      </c>
      <c r="B240" s="529">
        <v>3</v>
      </c>
      <c r="C240" s="530">
        <v>3</v>
      </c>
      <c r="D240" s="530"/>
      <c r="E240" s="531"/>
      <c r="F240" s="10" t="s">
        <v>369</v>
      </c>
      <c r="G240" s="532">
        <f>+G241+G243+G245+G247+G249+G251</f>
        <v>3931137.5800000005</v>
      </c>
      <c r="H240" s="532">
        <f>+H241+H243+H245+H247+H249+H251</f>
        <v>461767.38</v>
      </c>
      <c r="I240" s="532">
        <f>+I241+I243+I245+I247+I249+I251</f>
        <v>0</v>
      </c>
      <c r="J240" s="532">
        <f>+J241+J243+J245+J247+J249+J251</f>
        <v>4392904.96</v>
      </c>
      <c r="K240" s="533">
        <f>+K241+K243+K245+K247+K249+K251</f>
        <v>0.53400520382360184</v>
      </c>
    </row>
    <row r="241" spans="1:11" ht="12.75" x14ac:dyDescent="0.2">
      <c r="A241" s="534">
        <v>2</v>
      </c>
      <c r="B241" s="535">
        <v>3</v>
      </c>
      <c r="C241" s="536">
        <v>3</v>
      </c>
      <c r="D241" s="536">
        <v>1</v>
      </c>
      <c r="E241" s="537"/>
      <c r="F241" s="547" t="s">
        <v>181</v>
      </c>
      <c r="G241" s="538">
        <f>G242</f>
        <v>721642.8</v>
      </c>
      <c r="H241" s="538">
        <f>H242</f>
        <v>32851.199999999997</v>
      </c>
      <c r="I241" s="538">
        <f>I242</f>
        <v>0</v>
      </c>
      <c r="J241" s="538">
        <f>J242</f>
        <v>754494</v>
      </c>
      <c r="K241" s="539">
        <f>K242</f>
        <v>9.1716922155694575E-2</v>
      </c>
    </row>
    <row r="242" spans="1:11" ht="12.75" x14ac:dyDescent="0.2">
      <c r="A242" s="548">
        <v>2</v>
      </c>
      <c r="B242" s="541">
        <v>3</v>
      </c>
      <c r="C242" s="542">
        <v>3</v>
      </c>
      <c r="D242" s="542">
        <v>1</v>
      </c>
      <c r="E242" s="543" t="s">
        <v>296</v>
      </c>
      <c r="F242" s="544" t="s">
        <v>181</v>
      </c>
      <c r="G242" s="439">
        <v>721642.8</v>
      </c>
      <c r="H242" s="439">
        <v>32851.199999999997</v>
      </c>
      <c r="I242" s="439"/>
      <c r="J242" s="439">
        <f>SUBTOTAL(9,G242:I242)</f>
        <v>754494</v>
      </c>
      <c r="K242" s="444">
        <f>IFERROR(J242/$J$18*100,"0.00")</f>
        <v>9.1716922155694575E-2</v>
      </c>
    </row>
    <row r="243" spans="1:11" ht="12.75" x14ac:dyDescent="0.2">
      <c r="A243" s="534">
        <v>2</v>
      </c>
      <c r="B243" s="535">
        <v>3</v>
      </c>
      <c r="C243" s="536">
        <v>3</v>
      </c>
      <c r="D243" s="536">
        <v>2</v>
      </c>
      <c r="E243" s="537"/>
      <c r="F243" s="547" t="s">
        <v>182</v>
      </c>
      <c r="G243" s="538">
        <f>+G244</f>
        <v>2147745.7200000002</v>
      </c>
      <c r="H243" s="538">
        <f>+H244</f>
        <v>220583.88</v>
      </c>
      <c r="I243" s="538">
        <f>+I244</f>
        <v>0</v>
      </c>
      <c r="J243" s="538">
        <f>+J244</f>
        <v>2368329.6</v>
      </c>
      <c r="K243" s="539">
        <f>+K244</f>
        <v>0.2878961284811109</v>
      </c>
    </row>
    <row r="244" spans="1:11" ht="12.75" x14ac:dyDescent="0.2">
      <c r="A244" s="548">
        <v>2</v>
      </c>
      <c r="B244" s="541">
        <v>3</v>
      </c>
      <c r="C244" s="542">
        <v>3</v>
      </c>
      <c r="D244" s="542">
        <v>2</v>
      </c>
      <c r="E244" s="543" t="s">
        <v>296</v>
      </c>
      <c r="F244" s="544" t="s">
        <v>182</v>
      </c>
      <c r="G244" s="439">
        <v>2147745.7200000002</v>
      </c>
      <c r="H244" s="439">
        <v>220583.88</v>
      </c>
      <c r="I244" s="439"/>
      <c r="J244" s="439">
        <f>SUBTOTAL(9,G244:I244)</f>
        <v>2368329.6</v>
      </c>
      <c r="K244" s="444">
        <f>IFERROR(J244/$J$18*100,"0.00")</f>
        <v>0.2878961284811109</v>
      </c>
    </row>
    <row r="245" spans="1:11" ht="12.75" x14ac:dyDescent="0.2">
      <c r="A245" s="534">
        <v>2</v>
      </c>
      <c r="B245" s="535">
        <v>3</v>
      </c>
      <c r="C245" s="536">
        <v>3</v>
      </c>
      <c r="D245" s="536">
        <v>3</v>
      </c>
      <c r="E245" s="537"/>
      <c r="F245" s="547" t="s">
        <v>183</v>
      </c>
      <c r="G245" s="538">
        <f>+G246</f>
        <v>1061749.06</v>
      </c>
      <c r="H245" s="538">
        <f>+H246</f>
        <v>200582.3</v>
      </c>
      <c r="I245" s="538">
        <f>+I246</f>
        <v>0</v>
      </c>
      <c r="J245" s="538">
        <f>+J246</f>
        <v>1262331.3600000001</v>
      </c>
      <c r="K245" s="539">
        <f>+K246</f>
        <v>0.153450056700003</v>
      </c>
    </row>
    <row r="246" spans="1:11" ht="12.75" x14ac:dyDescent="0.2">
      <c r="A246" s="548">
        <v>2</v>
      </c>
      <c r="B246" s="541">
        <v>3</v>
      </c>
      <c r="C246" s="542">
        <v>3</v>
      </c>
      <c r="D246" s="542">
        <v>3</v>
      </c>
      <c r="E246" s="543" t="s">
        <v>296</v>
      </c>
      <c r="F246" s="544" t="s">
        <v>183</v>
      </c>
      <c r="G246" s="439">
        <v>1061749.06</v>
      </c>
      <c r="H246" s="439">
        <v>200582.3</v>
      </c>
      <c r="I246" s="439"/>
      <c r="J246" s="439">
        <f>SUBTOTAL(9,G246:I246)</f>
        <v>1262331.3600000001</v>
      </c>
      <c r="K246" s="444">
        <f>IFERROR(J246/$J$18*100,"0.00")</f>
        <v>0.153450056700003</v>
      </c>
    </row>
    <row r="247" spans="1:11" ht="12.75" x14ac:dyDescent="0.2">
      <c r="A247" s="534">
        <v>2</v>
      </c>
      <c r="B247" s="535">
        <v>3</v>
      </c>
      <c r="C247" s="536">
        <v>3</v>
      </c>
      <c r="D247" s="536">
        <v>4</v>
      </c>
      <c r="E247" s="537"/>
      <c r="F247" s="547" t="s">
        <v>184</v>
      </c>
      <c r="G247" s="538">
        <f>+G248</f>
        <v>0</v>
      </c>
      <c r="H247" s="538">
        <f>+H248</f>
        <v>7750</v>
      </c>
      <c r="I247" s="538">
        <f>+I248</f>
        <v>0</v>
      </c>
      <c r="J247" s="538">
        <f>+J248</f>
        <v>7750</v>
      </c>
      <c r="K247" s="539">
        <f>+K248</f>
        <v>9.4209648679331173E-4</v>
      </c>
    </row>
    <row r="248" spans="1:11" ht="12.75" x14ac:dyDescent="0.2">
      <c r="A248" s="548">
        <v>2</v>
      </c>
      <c r="B248" s="541">
        <v>3</v>
      </c>
      <c r="C248" s="542">
        <v>3</v>
      </c>
      <c r="D248" s="542">
        <v>4</v>
      </c>
      <c r="E248" s="543" t="s">
        <v>296</v>
      </c>
      <c r="F248" s="544" t="s">
        <v>184</v>
      </c>
      <c r="G248" s="538"/>
      <c r="H248" s="439">
        <v>7750</v>
      </c>
      <c r="I248" s="538"/>
      <c r="J248" s="439">
        <f>SUBTOTAL(9,G248:I248)</f>
        <v>7750</v>
      </c>
      <c r="K248" s="444">
        <f>IFERROR(J248/$J$18*100,"0.00")</f>
        <v>9.4209648679331173E-4</v>
      </c>
    </row>
    <row r="249" spans="1:11" ht="12.75" x14ac:dyDescent="0.2">
      <c r="A249" s="534">
        <v>2</v>
      </c>
      <c r="B249" s="535">
        <v>3</v>
      </c>
      <c r="C249" s="536">
        <v>3</v>
      </c>
      <c r="D249" s="536">
        <v>5</v>
      </c>
      <c r="E249" s="537"/>
      <c r="F249" s="547" t="s">
        <v>185</v>
      </c>
      <c r="G249" s="538">
        <f>+G250</f>
        <v>0</v>
      </c>
      <c r="H249" s="538">
        <f>+H250</f>
        <v>0</v>
      </c>
      <c r="I249" s="538">
        <f>+I250</f>
        <v>0</v>
      </c>
      <c r="J249" s="538">
        <f>+J250</f>
        <v>0</v>
      </c>
      <c r="K249" s="539">
        <f>+K250</f>
        <v>0</v>
      </c>
    </row>
    <row r="250" spans="1:11" ht="12.75" x14ac:dyDescent="0.2">
      <c r="A250" s="548">
        <v>2</v>
      </c>
      <c r="B250" s="541">
        <v>3</v>
      </c>
      <c r="C250" s="542">
        <v>3</v>
      </c>
      <c r="D250" s="542">
        <v>5</v>
      </c>
      <c r="E250" s="543" t="s">
        <v>296</v>
      </c>
      <c r="F250" s="544" t="s">
        <v>185</v>
      </c>
      <c r="G250" s="538"/>
      <c r="H250" s="538"/>
      <c r="I250" s="538"/>
      <c r="J250" s="439">
        <f>SUBTOTAL(9,G250:I250)</f>
        <v>0</v>
      </c>
      <c r="K250" s="444">
        <f>IFERROR(J250/$J$18*100,"0.00")</f>
        <v>0</v>
      </c>
    </row>
    <row r="251" spans="1:11" ht="12.75" x14ac:dyDescent="0.2">
      <c r="A251" s="534">
        <v>2</v>
      </c>
      <c r="B251" s="535">
        <v>3</v>
      </c>
      <c r="C251" s="536">
        <v>3</v>
      </c>
      <c r="D251" s="536">
        <v>6</v>
      </c>
      <c r="E251" s="537"/>
      <c r="F251" s="547" t="s">
        <v>186</v>
      </c>
      <c r="G251" s="538">
        <f>+G252</f>
        <v>0</v>
      </c>
      <c r="H251" s="538">
        <f>+H252</f>
        <v>0</v>
      </c>
      <c r="I251" s="538">
        <f>+I252</f>
        <v>0</v>
      </c>
      <c r="J251" s="538">
        <f>+J252</f>
        <v>0</v>
      </c>
      <c r="K251" s="539">
        <f>+K252</f>
        <v>0</v>
      </c>
    </row>
    <row r="252" spans="1:11" ht="12.75" x14ac:dyDescent="0.2">
      <c r="A252" s="548">
        <v>2</v>
      </c>
      <c r="B252" s="541">
        <v>3</v>
      </c>
      <c r="C252" s="542">
        <v>3</v>
      </c>
      <c r="D252" s="542">
        <v>6</v>
      </c>
      <c r="E252" s="543" t="s">
        <v>296</v>
      </c>
      <c r="F252" s="544" t="s">
        <v>186</v>
      </c>
      <c r="G252" s="439"/>
      <c r="H252" s="439"/>
      <c r="I252" s="439"/>
      <c r="J252" s="439">
        <f>SUBTOTAL(9,G252:I252)</f>
        <v>0</v>
      </c>
      <c r="K252" s="444">
        <f>IFERROR(J252/$J$18*100,"0.00")</f>
        <v>0</v>
      </c>
    </row>
    <row r="253" spans="1:11" ht="12.75" x14ac:dyDescent="0.2">
      <c r="A253" s="528">
        <v>2</v>
      </c>
      <c r="B253" s="529">
        <v>3</v>
      </c>
      <c r="C253" s="530">
        <v>4</v>
      </c>
      <c r="D253" s="530"/>
      <c r="E253" s="531"/>
      <c r="F253" s="10" t="s">
        <v>370</v>
      </c>
      <c r="G253" s="532">
        <f>+G254+G256</f>
        <v>20876396.170000002</v>
      </c>
      <c r="H253" s="532">
        <f>+H254+H256</f>
        <v>1318381.28</v>
      </c>
      <c r="I253" s="532">
        <f>+I254+I256</f>
        <v>0</v>
      </c>
      <c r="J253" s="532">
        <f>+J254+J256</f>
        <v>22194777.450000003</v>
      </c>
      <c r="K253" s="533">
        <f>+K254+K256</f>
        <v>2.698015723974764</v>
      </c>
    </row>
    <row r="254" spans="1:11" ht="12.75" x14ac:dyDescent="0.2">
      <c r="A254" s="534">
        <v>2</v>
      </c>
      <c r="B254" s="535">
        <v>3</v>
      </c>
      <c r="C254" s="536">
        <v>4</v>
      </c>
      <c r="D254" s="536">
        <v>1</v>
      </c>
      <c r="E254" s="537"/>
      <c r="F254" s="547" t="s">
        <v>187</v>
      </c>
      <c r="G254" s="538">
        <f>+G255</f>
        <v>20876396.170000002</v>
      </c>
      <c r="H254" s="538">
        <f>+H255</f>
        <v>1318381.28</v>
      </c>
      <c r="I254" s="538">
        <f>+I255</f>
        <v>0</v>
      </c>
      <c r="J254" s="538">
        <f>+J255</f>
        <v>22194777.450000003</v>
      </c>
      <c r="K254" s="539">
        <f>+K255</f>
        <v>2.698015723974764</v>
      </c>
    </row>
    <row r="255" spans="1:11" ht="12.75" x14ac:dyDescent="0.2">
      <c r="A255" s="548">
        <v>2</v>
      </c>
      <c r="B255" s="541">
        <v>3</v>
      </c>
      <c r="C255" s="542">
        <v>4</v>
      </c>
      <c r="D255" s="542">
        <v>1</v>
      </c>
      <c r="E255" s="543" t="s">
        <v>296</v>
      </c>
      <c r="F255" s="544" t="s">
        <v>187</v>
      </c>
      <c r="G255" s="439">
        <v>20876396.170000002</v>
      </c>
      <c r="H255" s="439">
        <v>1318381.28</v>
      </c>
      <c r="I255" s="439"/>
      <c r="J255" s="439">
        <f>SUBTOTAL(9,G255:I255)</f>
        <v>22194777.450000003</v>
      </c>
      <c r="K255" s="444">
        <f>IFERROR(J255/$J$18*100,"0.00")</f>
        <v>2.698015723974764</v>
      </c>
    </row>
    <row r="256" spans="1:11" ht="12.75" x14ac:dyDescent="0.2">
      <c r="A256" s="555">
        <v>2</v>
      </c>
      <c r="B256" s="535">
        <v>3</v>
      </c>
      <c r="C256" s="536">
        <v>4</v>
      </c>
      <c r="D256" s="536">
        <v>2</v>
      </c>
      <c r="E256" s="537"/>
      <c r="F256" s="547" t="s">
        <v>188</v>
      </c>
      <c r="G256" s="538">
        <f>+G257</f>
        <v>0</v>
      </c>
      <c r="H256" s="538">
        <f>+H257</f>
        <v>0</v>
      </c>
      <c r="I256" s="538">
        <f>+I257</f>
        <v>0</v>
      </c>
      <c r="J256" s="538">
        <f>+J257</f>
        <v>0</v>
      </c>
      <c r="K256" s="539">
        <f>+K257</f>
        <v>0</v>
      </c>
    </row>
    <row r="257" spans="1:11" ht="12.75" x14ac:dyDescent="0.2">
      <c r="A257" s="565">
        <v>2</v>
      </c>
      <c r="B257" s="541">
        <v>3</v>
      </c>
      <c r="C257" s="541">
        <v>4</v>
      </c>
      <c r="D257" s="541">
        <v>2</v>
      </c>
      <c r="E257" s="543" t="s">
        <v>296</v>
      </c>
      <c r="F257" s="544" t="s">
        <v>188</v>
      </c>
      <c r="G257" s="538"/>
      <c r="H257" s="538"/>
      <c r="I257" s="538"/>
      <c r="J257" s="439">
        <f>SUBTOTAL(9,G257:I257)</f>
        <v>0</v>
      </c>
      <c r="K257" s="444">
        <f>IFERROR(J257/$J$18*100,"0.00")</f>
        <v>0</v>
      </c>
    </row>
    <row r="258" spans="1:11" ht="12.75" x14ac:dyDescent="0.2">
      <c r="A258" s="528">
        <v>2</v>
      </c>
      <c r="B258" s="529">
        <v>3</v>
      </c>
      <c r="C258" s="530">
        <v>5</v>
      </c>
      <c r="D258" s="530"/>
      <c r="E258" s="531"/>
      <c r="F258" s="10" t="s">
        <v>193</v>
      </c>
      <c r="G258" s="532">
        <f>+G259+G261+G263+G265+G267</f>
        <v>1259989.6000000001</v>
      </c>
      <c r="H258" s="532">
        <f>+H259+H261+H263+H265+H267</f>
        <v>260885.76000000001</v>
      </c>
      <c r="I258" s="532">
        <f>+I259+I261+I263+I265+I267</f>
        <v>0</v>
      </c>
      <c r="J258" s="532">
        <f>+J259+J261+J263+J265+J267</f>
        <v>1520875.36</v>
      </c>
      <c r="K258" s="533">
        <f>+K259+K261+K263+K265+K267</f>
        <v>0.18487888174277589</v>
      </c>
    </row>
    <row r="259" spans="1:11" ht="12.75" x14ac:dyDescent="0.2">
      <c r="A259" s="534">
        <v>2</v>
      </c>
      <c r="B259" s="535">
        <v>3</v>
      </c>
      <c r="C259" s="536">
        <v>5</v>
      </c>
      <c r="D259" s="536">
        <v>1</v>
      </c>
      <c r="E259" s="537"/>
      <c r="F259" s="547" t="s">
        <v>189</v>
      </c>
      <c r="G259" s="538">
        <f>+G260</f>
        <v>0</v>
      </c>
      <c r="H259" s="538">
        <f>+H260</f>
        <v>0</v>
      </c>
      <c r="I259" s="538">
        <f>+I260</f>
        <v>0</v>
      </c>
      <c r="J259" s="538">
        <f>+J260</f>
        <v>0</v>
      </c>
      <c r="K259" s="539">
        <f>+K260</f>
        <v>0</v>
      </c>
    </row>
    <row r="260" spans="1:11" ht="12.75" x14ac:dyDescent="0.2">
      <c r="A260" s="548">
        <v>2</v>
      </c>
      <c r="B260" s="541">
        <v>3</v>
      </c>
      <c r="C260" s="542">
        <v>5</v>
      </c>
      <c r="D260" s="542">
        <v>1</v>
      </c>
      <c r="E260" s="543" t="s">
        <v>296</v>
      </c>
      <c r="F260" s="544" t="s">
        <v>189</v>
      </c>
      <c r="G260" s="538"/>
      <c r="H260" s="538"/>
      <c r="I260" s="538"/>
      <c r="J260" s="439">
        <f>SUBTOTAL(9,G260:I260)</f>
        <v>0</v>
      </c>
      <c r="K260" s="444">
        <f>IFERROR(J260/$J$18*100,"0.00")</f>
        <v>0</v>
      </c>
    </row>
    <row r="261" spans="1:11" ht="12.75" x14ac:dyDescent="0.2">
      <c r="A261" s="534">
        <v>2</v>
      </c>
      <c r="B261" s="535">
        <v>3</v>
      </c>
      <c r="C261" s="536">
        <v>5</v>
      </c>
      <c r="D261" s="536">
        <v>2</v>
      </c>
      <c r="E261" s="537"/>
      <c r="F261" s="547" t="s">
        <v>190</v>
      </c>
      <c r="G261" s="538">
        <f>+G262</f>
        <v>0</v>
      </c>
      <c r="H261" s="538">
        <f>+H262</f>
        <v>0</v>
      </c>
      <c r="I261" s="538">
        <f>+I262</f>
        <v>0</v>
      </c>
      <c r="J261" s="538">
        <f>+J262</f>
        <v>0</v>
      </c>
      <c r="K261" s="539">
        <f>+K262</f>
        <v>0</v>
      </c>
    </row>
    <row r="262" spans="1:11" ht="12.75" x14ac:dyDescent="0.2">
      <c r="A262" s="548">
        <v>2</v>
      </c>
      <c r="B262" s="541">
        <v>3</v>
      </c>
      <c r="C262" s="542">
        <v>5</v>
      </c>
      <c r="D262" s="542">
        <v>2</v>
      </c>
      <c r="E262" s="543" t="s">
        <v>296</v>
      </c>
      <c r="F262" s="544" t="s">
        <v>190</v>
      </c>
      <c r="G262" s="538"/>
      <c r="H262" s="538"/>
      <c r="I262" s="538"/>
      <c r="J262" s="439">
        <f>SUBTOTAL(9,G262:I262)</f>
        <v>0</v>
      </c>
      <c r="K262" s="444">
        <f>IFERROR(J262/$J$18*100,"0.00")</f>
        <v>0</v>
      </c>
    </row>
    <row r="263" spans="1:11" ht="12.75" x14ac:dyDescent="0.2">
      <c r="A263" s="534">
        <v>2</v>
      </c>
      <c r="B263" s="535">
        <v>3</v>
      </c>
      <c r="C263" s="536">
        <v>5</v>
      </c>
      <c r="D263" s="536">
        <v>3</v>
      </c>
      <c r="E263" s="537"/>
      <c r="F263" s="547" t="s">
        <v>191</v>
      </c>
      <c r="G263" s="538">
        <f>+G264</f>
        <v>0</v>
      </c>
      <c r="H263" s="538">
        <f>+H264</f>
        <v>30000</v>
      </c>
      <c r="I263" s="538">
        <f>+I264</f>
        <v>0</v>
      </c>
      <c r="J263" s="538">
        <f>+J264</f>
        <v>30000</v>
      </c>
      <c r="K263" s="539">
        <f>+K264</f>
        <v>3.6468251101676587E-3</v>
      </c>
    </row>
    <row r="264" spans="1:11" ht="12.75" x14ac:dyDescent="0.2">
      <c r="A264" s="548">
        <v>2</v>
      </c>
      <c r="B264" s="541">
        <v>3</v>
      </c>
      <c r="C264" s="542">
        <v>5</v>
      </c>
      <c r="D264" s="542">
        <v>3</v>
      </c>
      <c r="E264" s="543" t="s">
        <v>296</v>
      </c>
      <c r="F264" s="544" t="s">
        <v>191</v>
      </c>
      <c r="G264" s="439"/>
      <c r="H264" s="439">
        <v>30000</v>
      </c>
      <c r="I264" s="439"/>
      <c r="J264" s="439">
        <f>SUBTOTAL(9,G264:I264)</f>
        <v>30000</v>
      </c>
      <c r="K264" s="444">
        <f>IFERROR(J264/$J$18*100,"0.00")</f>
        <v>3.6468251101676587E-3</v>
      </c>
    </row>
    <row r="265" spans="1:11" ht="12.75" x14ac:dyDescent="0.2">
      <c r="A265" s="534">
        <v>2</v>
      </c>
      <c r="B265" s="535">
        <v>3</v>
      </c>
      <c r="C265" s="536">
        <v>5</v>
      </c>
      <c r="D265" s="536">
        <v>4</v>
      </c>
      <c r="E265" s="537"/>
      <c r="F265" s="547" t="s">
        <v>192</v>
      </c>
      <c r="G265" s="538">
        <f>+G266</f>
        <v>0</v>
      </c>
      <c r="H265" s="538">
        <f>+H266</f>
        <v>39892.800000000003</v>
      </c>
      <c r="I265" s="538">
        <f>+I266</f>
        <v>0</v>
      </c>
      <c r="J265" s="538">
        <f>+J266</f>
        <v>39892.800000000003</v>
      </c>
      <c r="K265" s="539">
        <f>+K266</f>
        <v>4.8494021584965458E-3</v>
      </c>
    </row>
    <row r="266" spans="1:11" ht="12.75" x14ac:dyDescent="0.2">
      <c r="A266" s="548">
        <v>2</v>
      </c>
      <c r="B266" s="541">
        <v>3</v>
      </c>
      <c r="C266" s="542">
        <v>5</v>
      </c>
      <c r="D266" s="542">
        <v>4</v>
      </c>
      <c r="E266" s="543" t="s">
        <v>296</v>
      </c>
      <c r="F266" s="544" t="s">
        <v>192</v>
      </c>
      <c r="G266" s="538"/>
      <c r="H266" s="439">
        <v>39892.800000000003</v>
      </c>
      <c r="I266" s="538"/>
      <c r="J266" s="439">
        <f>SUBTOTAL(9,G266:I266)</f>
        <v>39892.800000000003</v>
      </c>
      <c r="K266" s="444">
        <f>IFERROR(J266/$J$18*100,"0.00")</f>
        <v>4.8494021584965458E-3</v>
      </c>
    </row>
    <row r="267" spans="1:11" ht="12.75" x14ac:dyDescent="0.2">
      <c r="A267" s="534">
        <v>2</v>
      </c>
      <c r="B267" s="535">
        <v>3</v>
      </c>
      <c r="C267" s="536">
        <v>5</v>
      </c>
      <c r="D267" s="536">
        <v>5</v>
      </c>
      <c r="E267" s="537"/>
      <c r="F267" s="547" t="s">
        <v>371</v>
      </c>
      <c r="G267" s="538">
        <f>+G268</f>
        <v>1259989.6000000001</v>
      </c>
      <c r="H267" s="538">
        <f>+H268</f>
        <v>190992.96</v>
      </c>
      <c r="I267" s="538">
        <f>+I268</f>
        <v>0</v>
      </c>
      <c r="J267" s="538">
        <f>+J268</f>
        <v>1450982.56</v>
      </c>
      <c r="K267" s="539">
        <f>+K268</f>
        <v>0.17638265447411169</v>
      </c>
    </row>
    <row r="268" spans="1:11" ht="12.75" x14ac:dyDescent="0.2">
      <c r="A268" s="548">
        <v>2</v>
      </c>
      <c r="B268" s="541">
        <v>3</v>
      </c>
      <c r="C268" s="542">
        <v>5</v>
      </c>
      <c r="D268" s="542">
        <v>5</v>
      </c>
      <c r="E268" s="543" t="s">
        <v>296</v>
      </c>
      <c r="F268" s="544" t="s">
        <v>194</v>
      </c>
      <c r="G268" s="439">
        <v>1259989.6000000001</v>
      </c>
      <c r="H268" s="439">
        <v>190992.96</v>
      </c>
      <c r="I268" s="439"/>
      <c r="J268" s="439">
        <f>SUBTOTAL(9,G268:I268)</f>
        <v>1450982.56</v>
      </c>
      <c r="K268" s="444">
        <f>IFERROR(J268/$J$18*100,"0.00")</f>
        <v>0.17638265447411169</v>
      </c>
    </row>
    <row r="269" spans="1:11" ht="12.75" x14ac:dyDescent="0.2">
      <c r="A269" s="528">
        <v>2</v>
      </c>
      <c r="B269" s="529">
        <v>3</v>
      </c>
      <c r="C269" s="530">
        <v>6</v>
      </c>
      <c r="D269" s="530"/>
      <c r="E269" s="531"/>
      <c r="F269" s="10" t="s">
        <v>195</v>
      </c>
      <c r="G269" s="532">
        <f>+G270+G276+G280+G287+G295</f>
        <v>0</v>
      </c>
      <c r="H269" s="532">
        <f>+H270+H276+H280+H287+H295</f>
        <v>638602.55000000005</v>
      </c>
      <c r="I269" s="532">
        <f>+I270+I276+I280+I287+I295</f>
        <v>0</v>
      </c>
      <c r="J269" s="532">
        <f>+J270+J276+J280+J287+J295</f>
        <v>638602.55000000005</v>
      </c>
      <c r="K269" s="532">
        <f>+K270+K276+K280+K287+K295</f>
        <v>7.7629060491903254E-2</v>
      </c>
    </row>
    <row r="270" spans="1:11" ht="12.75" x14ac:dyDescent="0.2">
      <c r="A270" s="534">
        <v>2</v>
      </c>
      <c r="B270" s="535">
        <v>3</v>
      </c>
      <c r="C270" s="536">
        <v>6</v>
      </c>
      <c r="D270" s="536">
        <v>1</v>
      </c>
      <c r="E270" s="537"/>
      <c r="F270" s="547" t="s">
        <v>196</v>
      </c>
      <c r="G270" s="538">
        <f>+G271+G272+G273+G274</f>
        <v>0</v>
      </c>
      <c r="H270" s="538">
        <f>+H271+H272+H273+H274</f>
        <v>301000</v>
      </c>
      <c r="I270" s="538">
        <f>+I271+I272+I273+I274</f>
        <v>0</v>
      </c>
      <c r="J270" s="538">
        <f>+J271+J272+J273+J274</f>
        <v>301000</v>
      </c>
      <c r="K270" s="539">
        <f>+K271+K272+K273+K274</f>
        <v>3.6589811938682174E-2</v>
      </c>
    </row>
    <row r="271" spans="1:11" ht="12.75" x14ac:dyDescent="0.2">
      <c r="A271" s="548">
        <v>2</v>
      </c>
      <c r="B271" s="541">
        <v>3</v>
      </c>
      <c r="C271" s="542">
        <v>6</v>
      </c>
      <c r="D271" s="542">
        <v>1</v>
      </c>
      <c r="E271" s="543" t="s">
        <v>296</v>
      </c>
      <c r="F271" s="544" t="s">
        <v>197</v>
      </c>
      <c r="G271" s="439"/>
      <c r="H271" s="439">
        <v>300000</v>
      </c>
      <c r="I271" s="439"/>
      <c r="J271" s="439">
        <f>SUBTOTAL(9,G271:I271)</f>
        <v>300000</v>
      </c>
      <c r="K271" s="444">
        <f>IFERROR(J271/$J$18*100,"0.00")</f>
        <v>3.6468251101676584E-2</v>
      </c>
    </row>
    <row r="272" spans="1:11" ht="12.75" x14ac:dyDescent="0.2">
      <c r="A272" s="548">
        <v>2</v>
      </c>
      <c r="B272" s="541">
        <v>3</v>
      </c>
      <c r="C272" s="542">
        <v>6</v>
      </c>
      <c r="D272" s="542">
        <v>1</v>
      </c>
      <c r="E272" s="543" t="s">
        <v>297</v>
      </c>
      <c r="F272" s="544" t="s">
        <v>198</v>
      </c>
      <c r="G272" s="439"/>
      <c r="H272" s="439"/>
      <c r="I272" s="439"/>
      <c r="J272" s="439">
        <f>SUBTOTAL(9,G272:I272)</f>
        <v>0</v>
      </c>
      <c r="K272" s="444">
        <f>IFERROR(J272/$J$18*100,"0.00")</f>
        <v>0</v>
      </c>
    </row>
    <row r="273" spans="1:11" ht="12.75" x14ac:dyDescent="0.2">
      <c r="A273" s="548">
        <v>2</v>
      </c>
      <c r="B273" s="541">
        <v>3</v>
      </c>
      <c r="C273" s="542">
        <v>6</v>
      </c>
      <c r="D273" s="542">
        <v>1</v>
      </c>
      <c r="E273" s="543" t="s">
        <v>298</v>
      </c>
      <c r="F273" s="544" t="s">
        <v>199</v>
      </c>
      <c r="G273" s="439"/>
      <c r="H273" s="439">
        <v>1000</v>
      </c>
      <c r="I273" s="439"/>
      <c r="J273" s="439">
        <f>SUBTOTAL(9,G273:I273)</f>
        <v>1000</v>
      </c>
      <c r="K273" s="444">
        <f>IFERROR(J273/$J$18*100,"0.00")</f>
        <v>1.2156083700558861E-4</v>
      </c>
    </row>
    <row r="274" spans="1:11" ht="12.75" x14ac:dyDescent="0.2">
      <c r="A274" s="548">
        <v>2</v>
      </c>
      <c r="B274" s="541">
        <v>3</v>
      </c>
      <c r="C274" s="542">
        <v>6</v>
      </c>
      <c r="D274" s="542">
        <v>1</v>
      </c>
      <c r="E274" s="543" t="s">
        <v>299</v>
      </c>
      <c r="F274" s="544" t="s">
        <v>200</v>
      </c>
      <c r="G274" s="439"/>
      <c r="H274" s="439"/>
      <c r="I274" s="439"/>
      <c r="J274" s="439">
        <f>SUBTOTAL(9,G274:I274)</f>
        <v>0</v>
      </c>
      <c r="K274" s="444">
        <f>IFERROR(J274/$J$18*100,"0.00")</f>
        <v>0</v>
      </c>
    </row>
    <row r="275" spans="1:11" ht="12.75" x14ac:dyDescent="0.2">
      <c r="A275" s="548">
        <v>2</v>
      </c>
      <c r="B275" s="541">
        <v>3</v>
      </c>
      <c r="C275" s="542">
        <v>6</v>
      </c>
      <c r="D275" s="542">
        <v>1</v>
      </c>
      <c r="E275" s="543" t="s">
        <v>303</v>
      </c>
      <c r="F275" s="544" t="s">
        <v>201</v>
      </c>
      <c r="G275" s="538"/>
      <c r="H275" s="439">
        <v>15000</v>
      </c>
      <c r="I275" s="538"/>
      <c r="J275" s="439">
        <f>SUBTOTAL(9,G275:I275)</f>
        <v>15000</v>
      </c>
      <c r="K275" s="444">
        <f>IFERROR(J275/$J$18*100,"0.00")</f>
        <v>1.8234125550838293E-3</v>
      </c>
    </row>
    <row r="276" spans="1:11" ht="12.75" x14ac:dyDescent="0.2">
      <c r="A276" s="534">
        <v>2</v>
      </c>
      <c r="B276" s="535">
        <v>3</v>
      </c>
      <c r="C276" s="536">
        <v>6</v>
      </c>
      <c r="D276" s="536">
        <v>2</v>
      </c>
      <c r="E276" s="537"/>
      <c r="F276" s="547" t="s">
        <v>202</v>
      </c>
      <c r="G276" s="538">
        <f>+G277+G278+G279</f>
        <v>0</v>
      </c>
      <c r="H276" s="538">
        <f>+H277+H278+H279</f>
        <v>7257</v>
      </c>
      <c r="I276" s="538">
        <f>+I277+I278+I279</f>
        <v>0</v>
      </c>
      <c r="J276" s="538">
        <f>+J277+J278+J279</f>
        <v>7257</v>
      </c>
      <c r="K276" s="539">
        <f>+K277+K278+K279</f>
        <v>8.821669941495565E-4</v>
      </c>
    </row>
    <row r="277" spans="1:11" ht="12.75" x14ac:dyDescent="0.2">
      <c r="A277" s="548">
        <v>2</v>
      </c>
      <c r="B277" s="541">
        <v>3</v>
      </c>
      <c r="C277" s="542">
        <v>6</v>
      </c>
      <c r="D277" s="542">
        <v>2</v>
      </c>
      <c r="E277" s="543" t="s">
        <v>296</v>
      </c>
      <c r="F277" s="544" t="s">
        <v>203</v>
      </c>
      <c r="G277" s="439"/>
      <c r="H277" s="439"/>
      <c r="I277" s="439"/>
      <c r="J277" s="439">
        <f>SUBTOTAL(9,G277:I277)</f>
        <v>0</v>
      </c>
      <c r="K277" s="444">
        <f>IFERROR(J277/$J$18*100,"0.00")</f>
        <v>0</v>
      </c>
    </row>
    <row r="278" spans="1:11" ht="12.75" x14ac:dyDescent="0.2">
      <c r="A278" s="548">
        <v>2</v>
      </c>
      <c r="B278" s="541">
        <v>3</v>
      </c>
      <c r="C278" s="542">
        <v>6</v>
      </c>
      <c r="D278" s="542">
        <v>2</v>
      </c>
      <c r="E278" s="543" t="s">
        <v>297</v>
      </c>
      <c r="F278" s="544" t="s">
        <v>204</v>
      </c>
      <c r="G278" s="439"/>
      <c r="H278" s="439">
        <v>7257</v>
      </c>
      <c r="I278" s="439"/>
      <c r="J278" s="439">
        <f>SUBTOTAL(9,G278:I278)</f>
        <v>7257</v>
      </c>
      <c r="K278" s="444">
        <f>IFERROR(J278/$J$18*100,"0.00")</f>
        <v>8.821669941495565E-4</v>
      </c>
    </row>
    <row r="279" spans="1:11" ht="12.75" x14ac:dyDescent="0.2">
      <c r="A279" s="548">
        <v>2</v>
      </c>
      <c r="B279" s="541">
        <v>3</v>
      </c>
      <c r="C279" s="542">
        <v>6</v>
      </c>
      <c r="D279" s="542">
        <v>2</v>
      </c>
      <c r="E279" s="543" t="s">
        <v>298</v>
      </c>
      <c r="F279" s="544" t="s">
        <v>205</v>
      </c>
      <c r="G279" s="538"/>
      <c r="H279" s="538"/>
      <c r="I279" s="538"/>
      <c r="J279" s="439">
        <f>SUBTOTAL(9,G279:I279)</f>
        <v>0</v>
      </c>
      <c r="K279" s="444">
        <f>IFERROR(J279/$J$18*100,"0.00")</f>
        <v>0</v>
      </c>
    </row>
    <row r="280" spans="1:11" ht="12.75" x14ac:dyDescent="0.2">
      <c r="A280" s="534">
        <v>2</v>
      </c>
      <c r="B280" s="535">
        <v>3</v>
      </c>
      <c r="C280" s="536">
        <v>6</v>
      </c>
      <c r="D280" s="536">
        <v>3</v>
      </c>
      <c r="E280" s="537"/>
      <c r="F280" s="547" t="s">
        <v>206</v>
      </c>
      <c r="G280" s="538">
        <f>+G281+G282+G283+G284+G285+G286</f>
        <v>0</v>
      </c>
      <c r="H280" s="538">
        <f>+H281+H282+H283+H284+H285+H286</f>
        <v>279345.55</v>
      </c>
      <c r="I280" s="538">
        <f>+I281+I282+I283+I284+I285+I286</f>
        <v>0</v>
      </c>
      <c r="J280" s="538">
        <f>+J281+J282+J283+J284+J285+J286</f>
        <v>279345.55</v>
      </c>
      <c r="K280" s="539">
        <f>+K281+K282+K283+K284+K285+K286</f>
        <v>3.3957478871786503E-2</v>
      </c>
    </row>
    <row r="281" spans="1:11" ht="12.75" x14ac:dyDescent="0.2">
      <c r="A281" s="548">
        <v>2</v>
      </c>
      <c r="B281" s="541">
        <v>3</v>
      </c>
      <c r="C281" s="542">
        <v>6</v>
      </c>
      <c r="D281" s="542">
        <v>3</v>
      </c>
      <c r="E281" s="543" t="s">
        <v>296</v>
      </c>
      <c r="F281" s="544" t="s">
        <v>207</v>
      </c>
      <c r="G281" s="439"/>
      <c r="H281" s="439">
        <v>15959.52</v>
      </c>
      <c r="I281" s="439"/>
      <c r="J281" s="439">
        <f t="shared" ref="J281:J286" si="12">SUBTOTAL(9,G281:I281)</f>
        <v>15959.52</v>
      </c>
      <c r="K281" s="444">
        <f t="shared" ref="K281:K286" si="13">IFERROR(J281/$J$18*100,"0.00")</f>
        <v>1.9400526094074315E-3</v>
      </c>
    </row>
    <row r="282" spans="1:11" ht="12.75" x14ac:dyDescent="0.2">
      <c r="A282" s="548">
        <v>2</v>
      </c>
      <c r="B282" s="541">
        <v>3</v>
      </c>
      <c r="C282" s="542">
        <v>6</v>
      </c>
      <c r="D282" s="542">
        <v>3</v>
      </c>
      <c r="E282" s="543" t="s">
        <v>297</v>
      </c>
      <c r="F282" s="544" t="s">
        <v>208</v>
      </c>
      <c r="G282" s="439"/>
      <c r="H282" s="439"/>
      <c r="I282" s="439"/>
      <c r="J282" s="439">
        <f t="shared" si="12"/>
        <v>0</v>
      </c>
      <c r="K282" s="444">
        <f t="shared" si="13"/>
        <v>0</v>
      </c>
    </row>
    <row r="283" spans="1:11" ht="12.75" x14ac:dyDescent="0.2">
      <c r="A283" s="548">
        <v>2</v>
      </c>
      <c r="B283" s="541">
        <v>3</v>
      </c>
      <c r="C283" s="542">
        <v>6</v>
      </c>
      <c r="D283" s="542">
        <v>3</v>
      </c>
      <c r="E283" s="543" t="s">
        <v>298</v>
      </c>
      <c r="F283" s="544" t="s">
        <v>209</v>
      </c>
      <c r="G283" s="439"/>
      <c r="H283" s="439">
        <v>153551.95000000001</v>
      </c>
      <c r="I283" s="439"/>
      <c r="J283" s="439">
        <f t="shared" si="12"/>
        <v>153551.95000000001</v>
      </c>
      <c r="K283" s="444">
        <f t="shared" si="13"/>
        <v>1.8665903565840292E-2</v>
      </c>
    </row>
    <row r="284" spans="1:11" ht="12.75" x14ac:dyDescent="0.2">
      <c r="A284" s="548">
        <v>2</v>
      </c>
      <c r="B284" s="541">
        <v>3</v>
      </c>
      <c r="C284" s="542">
        <v>6</v>
      </c>
      <c r="D284" s="542">
        <v>3</v>
      </c>
      <c r="E284" s="543" t="s">
        <v>299</v>
      </c>
      <c r="F284" s="562" t="s">
        <v>210</v>
      </c>
      <c r="G284" s="439"/>
      <c r="H284" s="439">
        <v>109834.08</v>
      </c>
      <c r="I284" s="439"/>
      <c r="J284" s="439">
        <f t="shared" si="12"/>
        <v>109834.08</v>
      </c>
      <c r="K284" s="444">
        <f t="shared" si="13"/>
        <v>1.3351522696538779E-2</v>
      </c>
    </row>
    <row r="285" spans="1:11" ht="12.75" x14ac:dyDescent="0.2">
      <c r="A285" s="548">
        <v>2</v>
      </c>
      <c r="B285" s="541">
        <v>3</v>
      </c>
      <c r="C285" s="542">
        <v>6</v>
      </c>
      <c r="D285" s="542">
        <v>3</v>
      </c>
      <c r="E285" s="543" t="s">
        <v>303</v>
      </c>
      <c r="F285" s="544" t="s">
        <v>211</v>
      </c>
      <c r="G285" s="439"/>
      <c r="H285" s="439"/>
      <c r="I285" s="439"/>
      <c r="J285" s="439">
        <f t="shared" si="12"/>
        <v>0</v>
      </c>
      <c r="K285" s="444">
        <f t="shared" si="13"/>
        <v>0</v>
      </c>
    </row>
    <row r="286" spans="1:11" ht="12.75" x14ac:dyDescent="0.2">
      <c r="A286" s="548">
        <v>2</v>
      </c>
      <c r="B286" s="541">
        <v>3</v>
      </c>
      <c r="C286" s="542">
        <v>6</v>
      </c>
      <c r="D286" s="542">
        <v>3</v>
      </c>
      <c r="E286" s="543" t="s">
        <v>340</v>
      </c>
      <c r="F286" s="544" t="s">
        <v>212</v>
      </c>
      <c r="G286" s="538"/>
      <c r="H286" s="538"/>
      <c r="I286" s="538"/>
      <c r="J286" s="439">
        <f t="shared" si="12"/>
        <v>0</v>
      </c>
      <c r="K286" s="444">
        <f t="shared" si="13"/>
        <v>0</v>
      </c>
    </row>
    <row r="287" spans="1:11" ht="12.75" x14ac:dyDescent="0.2">
      <c r="A287" s="534">
        <v>2</v>
      </c>
      <c r="B287" s="535">
        <v>3</v>
      </c>
      <c r="C287" s="536">
        <v>6</v>
      </c>
      <c r="D287" s="536">
        <v>4</v>
      </c>
      <c r="E287" s="537"/>
      <c r="F287" s="547" t="s">
        <v>28</v>
      </c>
      <c r="G287" s="538">
        <f>+G288+G289+G290+G291+G292+G293+G294</f>
        <v>0</v>
      </c>
      <c r="H287" s="538">
        <f>+H288+H289+H290+H291+H292+H293+H294</f>
        <v>51000</v>
      </c>
      <c r="I287" s="538">
        <f>+I288+I289+I290+I291+I292+I293+I294</f>
        <v>0</v>
      </c>
      <c r="J287" s="538">
        <f>+J288+J289+J290+J291+J292+J293+J294</f>
        <v>51000</v>
      </c>
      <c r="K287" s="539">
        <f>+K288+K289+K290+K291+K292+K293+K294</f>
        <v>6.1996026872850182E-3</v>
      </c>
    </row>
    <row r="288" spans="1:11" ht="12.75" x14ac:dyDescent="0.2">
      <c r="A288" s="548">
        <v>2</v>
      </c>
      <c r="B288" s="541">
        <v>3</v>
      </c>
      <c r="C288" s="542">
        <v>6</v>
      </c>
      <c r="D288" s="542">
        <v>4</v>
      </c>
      <c r="E288" s="543" t="s">
        <v>296</v>
      </c>
      <c r="F288" s="544" t="s">
        <v>213</v>
      </c>
      <c r="G288" s="439"/>
      <c r="H288" s="439"/>
      <c r="I288" s="439"/>
      <c r="J288" s="439">
        <f t="shared" ref="J288:J294" si="14">SUBTOTAL(9,G288:I288)</f>
        <v>0</v>
      </c>
      <c r="K288" s="444">
        <f t="shared" ref="K288:K294" si="15">IFERROR(J288/$J$18*100,"0.00")</f>
        <v>0</v>
      </c>
    </row>
    <row r="289" spans="1:11" ht="12.75" x14ac:dyDescent="0.2">
      <c r="A289" s="548">
        <v>2</v>
      </c>
      <c r="B289" s="541">
        <v>3</v>
      </c>
      <c r="C289" s="542">
        <v>6</v>
      </c>
      <c r="D289" s="542">
        <v>4</v>
      </c>
      <c r="E289" s="543" t="s">
        <v>297</v>
      </c>
      <c r="F289" s="544" t="s">
        <v>214</v>
      </c>
      <c r="G289" s="439"/>
      <c r="H289" s="439"/>
      <c r="I289" s="439"/>
      <c r="J289" s="439">
        <f t="shared" si="14"/>
        <v>0</v>
      </c>
      <c r="K289" s="444">
        <f t="shared" si="15"/>
        <v>0</v>
      </c>
    </row>
    <row r="290" spans="1:11" ht="12.75" x14ac:dyDescent="0.2">
      <c r="A290" s="548">
        <v>2</v>
      </c>
      <c r="B290" s="541">
        <v>3</v>
      </c>
      <c r="C290" s="542">
        <v>6</v>
      </c>
      <c r="D290" s="542">
        <v>4</v>
      </c>
      <c r="E290" s="543" t="s">
        <v>298</v>
      </c>
      <c r="F290" s="544" t="s">
        <v>215</v>
      </c>
      <c r="G290" s="439"/>
      <c r="H290" s="439"/>
      <c r="I290" s="439"/>
      <c r="J290" s="439">
        <f t="shared" si="14"/>
        <v>0</v>
      </c>
      <c r="K290" s="444">
        <f t="shared" si="15"/>
        <v>0</v>
      </c>
    </row>
    <row r="291" spans="1:11" ht="12.75" x14ac:dyDescent="0.2">
      <c r="A291" s="548">
        <v>2</v>
      </c>
      <c r="B291" s="541">
        <v>3</v>
      </c>
      <c r="C291" s="542">
        <v>6</v>
      </c>
      <c r="D291" s="542">
        <v>4</v>
      </c>
      <c r="E291" s="543" t="s">
        <v>299</v>
      </c>
      <c r="F291" s="544" t="s">
        <v>216</v>
      </c>
      <c r="G291" s="439"/>
      <c r="H291" s="439">
        <v>51000</v>
      </c>
      <c r="I291" s="439"/>
      <c r="J291" s="439">
        <f t="shared" si="14"/>
        <v>51000</v>
      </c>
      <c r="K291" s="444">
        <f t="shared" si="15"/>
        <v>6.1996026872850182E-3</v>
      </c>
    </row>
    <row r="292" spans="1:11" ht="12.75" x14ac:dyDescent="0.2">
      <c r="A292" s="548">
        <v>2</v>
      </c>
      <c r="B292" s="541">
        <v>3</v>
      </c>
      <c r="C292" s="542">
        <v>6</v>
      </c>
      <c r="D292" s="542">
        <v>4</v>
      </c>
      <c r="E292" s="543" t="s">
        <v>303</v>
      </c>
      <c r="F292" s="544" t="s">
        <v>217</v>
      </c>
      <c r="G292" s="439"/>
      <c r="H292" s="439"/>
      <c r="I292" s="439"/>
      <c r="J292" s="439">
        <f t="shared" si="14"/>
        <v>0</v>
      </c>
      <c r="K292" s="444">
        <f t="shared" si="15"/>
        <v>0</v>
      </c>
    </row>
    <row r="293" spans="1:11" ht="12.75" x14ac:dyDescent="0.2">
      <c r="A293" s="548">
        <v>2</v>
      </c>
      <c r="B293" s="541">
        <v>3</v>
      </c>
      <c r="C293" s="542">
        <v>6</v>
      </c>
      <c r="D293" s="542">
        <v>4</v>
      </c>
      <c r="E293" s="543" t="s">
        <v>340</v>
      </c>
      <c r="F293" s="544" t="s">
        <v>218</v>
      </c>
      <c r="G293" s="439"/>
      <c r="H293" s="439"/>
      <c r="I293" s="439"/>
      <c r="J293" s="439">
        <f t="shared" si="14"/>
        <v>0</v>
      </c>
      <c r="K293" s="444">
        <f t="shared" si="15"/>
        <v>0</v>
      </c>
    </row>
    <row r="294" spans="1:11" ht="12.75" x14ac:dyDescent="0.2">
      <c r="A294" s="548">
        <v>2</v>
      </c>
      <c r="B294" s="541">
        <v>3</v>
      </c>
      <c r="C294" s="542">
        <v>6</v>
      </c>
      <c r="D294" s="542">
        <v>4</v>
      </c>
      <c r="E294" s="543" t="s">
        <v>342</v>
      </c>
      <c r="F294" s="544" t="s">
        <v>219</v>
      </c>
      <c r="G294" s="538"/>
      <c r="H294" s="538"/>
      <c r="I294" s="538"/>
      <c r="J294" s="439">
        <f t="shared" si="14"/>
        <v>0</v>
      </c>
      <c r="K294" s="444">
        <f t="shared" si="15"/>
        <v>0</v>
      </c>
    </row>
    <row r="295" spans="1:11" ht="12.75" x14ac:dyDescent="0.2">
      <c r="A295" s="534">
        <v>2</v>
      </c>
      <c r="B295" s="535">
        <v>3</v>
      </c>
      <c r="C295" s="536">
        <v>6</v>
      </c>
      <c r="D295" s="536">
        <v>9</v>
      </c>
      <c r="E295" s="537"/>
      <c r="F295" s="547" t="s">
        <v>220</v>
      </c>
      <c r="G295" s="538">
        <f>+G296</f>
        <v>0</v>
      </c>
      <c r="H295" s="538">
        <f>+H296</f>
        <v>0</v>
      </c>
      <c r="I295" s="538">
        <f>+I296</f>
        <v>0</v>
      </c>
      <c r="J295" s="538">
        <f>+J296</f>
        <v>0</v>
      </c>
      <c r="K295" s="539">
        <f>+K296</f>
        <v>0</v>
      </c>
    </row>
    <row r="296" spans="1:11" ht="12.75" x14ac:dyDescent="0.2">
      <c r="A296" s="548">
        <v>2</v>
      </c>
      <c r="B296" s="541">
        <v>3</v>
      </c>
      <c r="C296" s="542">
        <v>6</v>
      </c>
      <c r="D296" s="542">
        <v>9</v>
      </c>
      <c r="E296" s="543" t="s">
        <v>296</v>
      </c>
      <c r="F296" s="544" t="s">
        <v>220</v>
      </c>
      <c r="G296" s="538"/>
      <c r="H296" s="538"/>
      <c r="I296" s="538"/>
      <c r="J296" s="439">
        <f>SUBTOTAL(9,G296:I296)</f>
        <v>0</v>
      </c>
      <c r="K296" s="444">
        <f>IFERROR(J296/$J$18*100,"0.00")</f>
        <v>0</v>
      </c>
    </row>
    <row r="297" spans="1:11" ht="12.75" x14ac:dyDescent="0.2">
      <c r="A297" s="528">
        <v>2</v>
      </c>
      <c r="B297" s="529">
        <v>3</v>
      </c>
      <c r="C297" s="530">
        <v>7</v>
      </c>
      <c r="D297" s="530"/>
      <c r="E297" s="531"/>
      <c r="F297" s="10" t="s">
        <v>372</v>
      </c>
      <c r="G297" s="532">
        <f>+G298+G306</f>
        <v>14094127.940000001</v>
      </c>
      <c r="H297" s="532">
        <f>+H298+H306</f>
        <v>12629792.26</v>
      </c>
      <c r="I297" s="532">
        <f>+I298+I306</f>
        <v>0</v>
      </c>
      <c r="J297" s="532">
        <f>+J298+J306</f>
        <v>26723920.200000003</v>
      </c>
      <c r="K297" s="533">
        <f>+K298+K306</f>
        <v>3.2485821075825565</v>
      </c>
    </row>
    <row r="298" spans="1:11" ht="12.75" x14ac:dyDescent="0.2">
      <c r="A298" s="534">
        <v>2</v>
      </c>
      <c r="B298" s="535">
        <v>3</v>
      </c>
      <c r="C298" s="536">
        <v>7</v>
      </c>
      <c r="D298" s="536">
        <v>1</v>
      </c>
      <c r="E298" s="537"/>
      <c r="F298" s="547" t="s">
        <v>221</v>
      </c>
      <c r="G298" s="538">
        <f>+G299+G300+G301+G302+G303+G304+G305</f>
        <v>2888382.6300000004</v>
      </c>
      <c r="H298" s="538">
        <f>+H299+H300+H301+H302+H303+H304+H305</f>
        <v>1847058.0100000002</v>
      </c>
      <c r="I298" s="538">
        <f>+I299+I300+I301+I302+I303+I304+I305</f>
        <v>0</v>
      </c>
      <c r="J298" s="538">
        <f>+J299+J300+J301+J302+J303+J304+J305</f>
        <v>4735440.6400000006</v>
      </c>
      <c r="K298" s="539">
        <f>+K299+K300+K301+K302+K303+K304+K305</f>
        <v>0.57564412778868024</v>
      </c>
    </row>
    <row r="299" spans="1:11" ht="12.75" x14ac:dyDescent="0.2">
      <c r="A299" s="548">
        <v>2</v>
      </c>
      <c r="B299" s="541">
        <v>3</v>
      </c>
      <c r="C299" s="542">
        <v>7</v>
      </c>
      <c r="D299" s="542">
        <v>1</v>
      </c>
      <c r="E299" s="543" t="s">
        <v>296</v>
      </c>
      <c r="F299" s="544" t="s">
        <v>222</v>
      </c>
      <c r="G299" s="439"/>
      <c r="H299" s="439">
        <v>1600</v>
      </c>
      <c r="I299" s="439"/>
      <c r="J299" s="439">
        <f t="shared" ref="J299:J305" si="16">SUBTOTAL(9,G299:I299)</f>
        <v>1600</v>
      </c>
      <c r="K299" s="444">
        <f t="shared" ref="K299:K305" si="17">IFERROR(J299/$J$18*100,"0.00")</f>
        <v>1.944973392089418E-4</v>
      </c>
    </row>
    <row r="300" spans="1:11" ht="12.75" x14ac:dyDescent="0.2">
      <c r="A300" s="548">
        <v>2</v>
      </c>
      <c r="B300" s="541">
        <v>3</v>
      </c>
      <c r="C300" s="542">
        <v>7</v>
      </c>
      <c r="D300" s="542">
        <v>1</v>
      </c>
      <c r="E300" s="543" t="s">
        <v>297</v>
      </c>
      <c r="F300" s="544" t="s">
        <v>223</v>
      </c>
      <c r="G300" s="439">
        <v>2888382.6300000004</v>
      </c>
      <c r="H300" s="439">
        <v>1572406.1700000002</v>
      </c>
      <c r="I300" s="439"/>
      <c r="J300" s="439">
        <f t="shared" si="16"/>
        <v>4460788.8000000007</v>
      </c>
      <c r="K300" s="444">
        <f t="shared" si="17"/>
        <v>0.54225722023315526</v>
      </c>
    </row>
    <row r="301" spans="1:11" ht="12.75" x14ac:dyDescent="0.2">
      <c r="A301" s="548">
        <v>2</v>
      </c>
      <c r="B301" s="541">
        <v>3</v>
      </c>
      <c r="C301" s="542">
        <v>7</v>
      </c>
      <c r="D301" s="542">
        <v>1</v>
      </c>
      <c r="E301" s="543" t="s">
        <v>298</v>
      </c>
      <c r="F301" s="544" t="s">
        <v>224</v>
      </c>
      <c r="G301" s="439"/>
      <c r="H301" s="439"/>
      <c r="I301" s="439"/>
      <c r="J301" s="439">
        <f t="shared" si="16"/>
        <v>0</v>
      </c>
      <c r="K301" s="444">
        <f t="shared" si="17"/>
        <v>0</v>
      </c>
    </row>
    <row r="302" spans="1:11" ht="12.75" x14ac:dyDescent="0.2">
      <c r="A302" s="548">
        <v>2</v>
      </c>
      <c r="B302" s="541">
        <v>3</v>
      </c>
      <c r="C302" s="542">
        <v>7</v>
      </c>
      <c r="D302" s="542">
        <v>1</v>
      </c>
      <c r="E302" s="543" t="s">
        <v>299</v>
      </c>
      <c r="F302" s="544" t="s">
        <v>225</v>
      </c>
      <c r="G302" s="439"/>
      <c r="H302" s="439">
        <v>208553.03999999998</v>
      </c>
      <c r="I302" s="439"/>
      <c r="J302" s="439">
        <f t="shared" si="16"/>
        <v>208553.03999999998</v>
      </c>
      <c r="K302" s="444">
        <f t="shared" si="17"/>
        <v>2.5351882102459998E-2</v>
      </c>
    </row>
    <row r="303" spans="1:11" ht="12.75" x14ac:dyDescent="0.2">
      <c r="A303" s="548">
        <v>2</v>
      </c>
      <c r="B303" s="541">
        <v>3</v>
      </c>
      <c r="C303" s="542">
        <v>7</v>
      </c>
      <c r="D303" s="542">
        <v>1</v>
      </c>
      <c r="E303" s="543" t="s">
        <v>303</v>
      </c>
      <c r="F303" s="544" t="s">
        <v>226</v>
      </c>
      <c r="G303" s="439"/>
      <c r="H303" s="439">
        <v>64498.8</v>
      </c>
      <c r="I303" s="439"/>
      <c r="J303" s="439">
        <f t="shared" si="16"/>
        <v>64498.8</v>
      </c>
      <c r="K303" s="444">
        <f t="shared" si="17"/>
        <v>7.8405281138560576E-3</v>
      </c>
    </row>
    <row r="304" spans="1:11" ht="12.75" x14ac:dyDescent="0.2">
      <c r="A304" s="548">
        <v>2</v>
      </c>
      <c r="B304" s="541">
        <v>3</v>
      </c>
      <c r="C304" s="542">
        <v>7</v>
      </c>
      <c r="D304" s="542">
        <v>1</v>
      </c>
      <c r="E304" s="543" t="s">
        <v>340</v>
      </c>
      <c r="F304" s="544" t="s">
        <v>227</v>
      </c>
      <c r="G304" s="439"/>
      <c r="H304" s="439"/>
      <c r="I304" s="439"/>
      <c r="J304" s="439">
        <f t="shared" si="16"/>
        <v>0</v>
      </c>
      <c r="K304" s="444">
        <f t="shared" si="17"/>
        <v>0</v>
      </c>
    </row>
    <row r="305" spans="1:11" ht="12.75" x14ac:dyDescent="0.2">
      <c r="A305" s="548">
        <v>2</v>
      </c>
      <c r="B305" s="541">
        <v>3</v>
      </c>
      <c r="C305" s="542">
        <v>7</v>
      </c>
      <c r="D305" s="542">
        <v>1</v>
      </c>
      <c r="E305" s="543" t="s">
        <v>342</v>
      </c>
      <c r="F305" s="544" t="s">
        <v>373</v>
      </c>
      <c r="G305" s="538"/>
      <c r="H305" s="538"/>
      <c r="I305" s="538"/>
      <c r="J305" s="439">
        <f t="shared" si="16"/>
        <v>0</v>
      </c>
      <c r="K305" s="444">
        <f t="shared" si="17"/>
        <v>0</v>
      </c>
    </row>
    <row r="306" spans="1:11" ht="12.75" x14ac:dyDescent="0.2">
      <c r="A306" s="534">
        <v>2</v>
      </c>
      <c r="B306" s="535">
        <v>3</v>
      </c>
      <c r="C306" s="536">
        <v>7</v>
      </c>
      <c r="D306" s="536">
        <v>2</v>
      </c>
      <c r="E306" s="537"/>
      <c r="F306" s="547" t="s">
        <v>228</v>
      </c>
      <c r="G306" s="538">
        <f>+G307+G308+G309+G310+G311+G312</f>
        <v>11205745.310000001</v>
      </c>
      <c r="H306" s="538">
        <f>+H307+H308+H309+H310+H311+H312</f>
        <v>10782734.25</v>
      </c>
      <c r="I306" s="538">
        <f>+I307+I308+I309+I310+I311+I312</f>
        <v>0</v>
      </c>
      <c r="J306" s="538">
        <f>+J307+J308+J309+J310+J311+J312</f>
        <v>21988479.560000002</v>
      </c>
      <c r="K306" s="539">
        <f>+K307+K308+K309+K310+K311+K312</f>
        <v>2.6729379797938764</v>
      </c>
    </row>
    <row r="307" spans="1:11" ht="12.75" x14ac:dyDescent="0.2">
      <c r="A307" s="540">
        <v>2</v>
      </c>
      <c r="B307" s="541">
        <v>3</v>
      </c>
      <c r="C307" s="542">
        <v>7</v>
      </c>
      <c r="D307" s="542">
        <v>2</v>
      </c>
      <c r="E307" s="543" t="s">
        <v>296</v>
      </c>
      <c r="F307" s="544" t="s">
        <v>229</v>
      </c>
      <c r="G307" s="439"/>
      <c r="H307" s="439">
        <v>0</v>
      </c>
      <c r="I307" s="439"/>
      <c r="J307" s="439">
        <f t="shared" ref="J307:J312" si="18">SUBTOTAL(9,G307:I307)</f>
        <v>0</v>
      </c>
      <c r="K307" s="444">
        <f t="shared" ref="K307:K312" si="19">IFERROR(J307/$J$18*100,"0.00")</f>
        <v>0</v>
      </c>
    </row>
    <row r="308" spans="1:11" ht="12.75" x14ac:dyDescent="0.2">
      <c r="A308" s="540">
        <v>2</v>
      </c>
      <c r="B308" s="541">
        <v>3</v>
      </c>
      <c r="C308" s="542">
        <v>7</v>
      </c>
      <c r="D308" s="542">
        <v>2</v>
      </c>
      <c r="E308" s="543" t="s">
        <v>297</v>
      </c>
      <c r="F308" s="544" t="s">
        <v>230</v>
      </c>
      <c r="G308" s="439"/>
      <c r="H308" s="439"/>
      <c r="I308" s="439"/>
      <c r="J308" s="439">
        <f t="shared" si="18"/>
        <v>0</v>
      </c>
      <c r="K308" s="444">
        <f t="shared" si="19"/>
        <v>0</v>
      </c>
    </row>
    <row r="309" spans="1:11" ht="12.75" x14ac:dyDescent="0.2">
      <c r="A309" s="540">
        <v>2</v>
      </c>
      <c r="B309" s="541">
        <v>3</v>
      </c>
      <c r="C309" s="542">
        <v>7</v>
      </c>
      <c r="D309" s="542">
        <v>2</v>
      </c>
      <c r="E309" s="543" t="s">
        <v>298</v>
      </c>
      <c r="F309" s="544" t="s">
        <v>231</v>
      </c>
      <c r="G309" s="439">
        <v>11205745.310000001</v>
      </c>
      <c r="H309" s="439">
        <v>10532734.25</v>
      </c>
      <c r="I309" s="439"/>
      <c r="J309" s="439">
        <f t="shared" si="18"/>
        <v>21738479.560000002</v>
      </c>
      <c r="K309" s="444">
        <f t="shared" si="19"/>
        <v>2.6425477705424796</v>
      </c>
    </row>
    <row r="310" spans="1:11" ht="12.75" x14ac:dyDescent="0.2">
      <c r="A310" s="540">
        <v>2</v>
      </c>
      <c r="B310" s="541">
        <v>3</v>
      </c>
      <c r="C310" s="542">
        <v>7</v>
      </c>
      <c r="D310" s="542">
        <v>2</v>
      </c>
      <c r="E310" s="543" t="s">
        <v>299</v>
      </c>
      <c r="F310" s="544" t="s">
        <v>232</v>
      </c>
      <c r="G310" s="439"/>
      <c r="H310" s="439"/>
      <c r="I310" s="439"/>
      <c r="J310" s="439">
        <f t="shared" si="18"/>
        <v>0</v>
      </c>
      <c r="K310" s="444">
        <f t="shared" si="19"/>
        <v>0</v>
      </c>
    </row>
    <row r="311" spans="1:11" ht="12.75" x14ac:dyDescent="0.2">
      <c r="A311" s="540">
        <v>2</v>
      </c>
      <c r="B311" s="541">
        <v>3</v>
      </c>
      <c r="C311" s="542">
        <v>7</v>
      </c>
      <c r="D311" s="542">
        <v>2</v>
      </c>
      <c r="E311" s="543" t="s">
        <v>303</v>
      </c>
      <c r="F311" s="544" t="s">
        <v>233</v>
      </c>
      <c r="G311" s="538"/>
      <c r="H311" s="439">
        <v>50000</v>
      </c>
      <c r="I311" s="538"/>
      <c r="J311" s="439">
        <f t="shared" si="18"/>
        <v>50000</v>
      </c>
      <c r="K311" s="444">
        <f t="shared" si="19"/>
        <v>6.0780418502794304E-3</v>
      </c>
    </row>
    <row r="312" spans="1:11" ht="12.75" x14ac:dyDescent="0.2">
      <c r="A312" s="566">
        <v>2</v>
      </c>
      <c r="B312" s="567">
        <v>3</v>
      </c>
      <c r="C312" s="567">
        <v>7</v>
      </c>
      <c r="D312" s="567">
        <v>2</v>
      </c>
      <c r="E312" s="566" t="s">
        <v>340</v>
      </c>
      <c r="F312" s="4" t="s">
        <v>374</v>
      </c>
      <c r="G312" s="538"/>
      <c r="H312" s="439">
        <v>200000</v>
      </c>
      <c r="I312" s="538"/>
      <c r="J312" s="439">
        <f t="shared" si="18"/>
        <v>200000</v>
      </c>
      <c r="K312" s="444">
        <f t="shared" si="19"/>
        <v>2.4312167401117721E-2</v>
      </c>
    </row>
    <row r="313" spans="1:11" ht="12.75" x14ac:dyDescent="0.2">
      <c r="A313" s="528">
        <v>2</v>
      </c>
      <c r="B313" s="529">
        <v>3</v>
      </c>
      <c r="C313" s="530">
        <v>8</v>
      </c>
      <c r="D313" s="530"/>
      <c r="E313" s="531"/>
      <c r="F313" s="10" t="s">
        <v>375</v>
      </c>
      <c r="G313" s="532">
        <f>+G314+G316</f>
        <v>0</v>
      </c>
      <c r="H313" s="532">
        <f>+H314+H316</f>
        <v>0</v>
      </c>
      <c r="I313" s="532">
        <f>+I314+I316</f>
        <v>0</v>
      </c>
      <c r="J313" s="532">
        <f>+J314+J316</f>
        <v>0</v>
      </c>
      <c r="K313" s="533">
        <f>+K314+K316</f>
        <v>0</v>
      </c>
    </row>
    <row r="314" spans="1:11" ht="12.75" x14ac:dyDescent="0.2">
      <c r="A314" s="568">
        <v>2</v>
      </c>
      <c r="B314" s="569">
        <v>3</v>
      </c>
      <c r="C314" s="568">
        <v>8</v>
      </c>
      <c r="D314" s="568">
        <v>1</v>
      </c>
      <c r="E314" s="570"/>
      <c r="F314" s="3" t="s">
        <v>376</v>
      </c>
      <c r="G314" s="538">
        <f>+G315</f>
        <v>0</v>
      </c>
      <c r="H314" s="538">
        <f>+H315</f>
        <v>0</v>
      </c>
      <c r="I314" s="538">
        <f>+I315</f>
        <v>0</v>
      </c>
      <c r="J314" s="538">
        <f>+J315</f>
        <v>0</v>
      </c>
      <c r="K314" s="539">
        <f>+K315</f>
        <v>0</v>
      </c>
    </row>
    <row r="315" spans="1:11" ht="12.75" x14ac:dyDescent="0.2">
      <c r="A315" s="571">
        <v>2</v>
      </c>
      <c r="B315" s="567">
        <v>3</v>
      </c>
      <c r="C315" s="571">
        <v>8</v>
      </c>
      <c r="D315" s="571">
        <v>1</v>
      </c>
      <c r="E315" s="566" t="s">
        <v>296</v>
      </c>
      <c r="F315" s="4" t="s">
        <v>376</v>
      </c>
      <c r="G315" s="538"/>
      <c r="H315" s="538"/>
      <c r="I315" s="538"/>
      <c r="J315" s="439">
        <f>SUBTOTAL(9,G315:I315)</f>
        <v>0</v>
      </c>
      <c r="K315" s="444">
        <f>IFERROR(J315/$J$18*100,"0.00")</f>
        <v>0</v>
      </c>
    </row>
    <row r="316" spans="1:11" ht="12.75" x14ac:dyDescent="0.2">
      <c r="A316" s="568">
        <v>2</v>
      </c>
      <c r="B316" s="569">
        <v>3</v>
      </c>
      <c r="C316" s="568">
        <v>8</v>
      </c>
      <c r="D316" s="568">
        <v>2</v>
      </c>
      <c r="E316" s="570"/>
      <c r="F316" s="3" t="s">
        <v>377</v>
      </c>
      <c r="G316" s="538">
        <f>+G317</f>
        <v>0</v>
      </c>
      <c r="H316" s="538">
        <f>+H317</f>
        <v>0</v>
      </c>
      <c r="I316" s="538">
        <f>+I317</f>
        <v>0</v>
      </c>
      <c r="J316" s="538">
        <f>+J317</f>
        <v>0</v>
      </c>
      <c r="K316" s="539">
        <f>+K317</f>
        <v>0</v>
      </c>
    </row>
    <row r="317" spans="1:11" ht="12.75" x14ac:dyDescent="0.2">
      <c r="A317" s="571">
        <v>2</v>
      </c>
      <c r="B317" s="567">
        <v>3</v>
      </c>
      <c r="C317" s="571">
        <v>8</v>
      </c>
      <c r="D317" s="571">
        <v>2</v>
      </c>
      <c r="E317" s="566" t="s">
        <v>296</v>
      </c>
      <c r="F317" s="4" t="s">
        <v>377</v>
      </c>
      <c r="G317" s="538"/>
      <c r="H317" s="538"/>
      <c r="I317" s="538"/>
      <c r="J317" s="439">
        <f>SUBTOTAL(9,G317:I317)</f>
        <v>0</v>
      </c>
      <c r="K317" s="444">
        <f>IFERROR(J317/$J$18*100,"0.00")</f>
        <v>0</v>
      </c>
    </row>
    <row r="318" spans="1:11" ht="12.75" x14ac:dyDescent="0.2">
      <c r="A318" s="528">
        <v>2</v>
      </c>
      <c r="B318" s="529">
        <v>3</v>
      </c>
      <c r="C318" s="530">
        <v>9</v>
      </c>
      <c r="D318" s="530"/>
      <c r="E318" s="531"/>
      <c r="F318" s="10" t="s">
        <v>29</v>
      </c>
      <c r="G318" s="532">
        <f>+G319+G321+G323+G325+G327+G329+G331+G333+G335</f>
        <v>24675458.379999999</v>
      </c>
      <c r="H318" s="532">
        <f>+H319+H321+H323+H325+H327+H329+H331+H333+H335</f>
        <v>3820522.12</v>
      </c>
      <c r="I318" s="532">
        <f>+I319+I321+I323+I325+I327+I329+I331+I333+I335</f>
        <v>0</v>
      </c>
      <c r="J318" s="532">
        <f>+J319+J321+J323+J325+J327+J329+J331+J333+J335</f>
        <v>28495980.5</v>
      </c>
      <c r="K318" s="533">
        <f>+K319+K321+K323+K325+K327+K329+K331+K333+K335</f>
        <v>3.4639952408749317</v>
      </c>
    </row>
    <row r="319" spans="1:11" ht="12.75" x14ac:dyDescent="0.2">
      <c r="A319" s="534">
        <v>2</v>
      </c>
      <c r="B319" s="535">
        <v>3</v>
      </c>
      <c r="C319" s="536">
        <v>9</v>
      </c>
      <c r="D319" s="536">
        <v>1</v>
      </c>
      <c r="E319" s="537"/>
      <c r="F319" s="547" t="s">
        <v>234</v>
      </c>
      <c r="G319" s="538">
        <f>+G320</f>
        <v>1262493.2399999998</v>
      </c>
      <c r="H319" s="538">
        <f>+H320</f>
        <v>852208.44</v>
      </c>
      <c r="I319" s="538">
        <f>+I320</f>
        <v>0</v>
      </c>
      <c r="J319" s="538">
        <f>+J320</f>
        <v>2114701.6799999997</v>
      </c>
      <c r="K319" s="539">
        <f>+K320</f>
        <v>0.25706490623792438</v>
      </c>
    </row>
    <row r="320" spans="1:11" ht="12.75" x14ac:dyDescent="0.2">
      <c r="A320" s="548">
        <v>2</v>
      </c>
      <c r="B320" s="541">
        <v>3</v>
      </c>
      <c r="C320" s="542">
        <v>9</v>
      </c>
      <c r="D320" s="542">
        <v>1</v>
      </c>
      <c r="E320" s="543" t="s">
        <v>296</v>
      </c>
      <c r="F320" s="544" t="s">
        <v>234</v>
      </c>
      <c r="G320" s="439">
        <v>1262493.2399999998</v>
      </c>
      <c r="H320" s="439">
        <v>852208.44</v>
      </c>
      <c r="I320" s="439"/>
      <c r="J320" s="439">
        <f>SUBTOTAL(9,G320:I320)</f>
        <v>2114701.6799999997</v>
      </c>
      <c r="K320" s="444">
        <f>IFERROR(J320/$J$18*100,"0.00")</f>
        <v>0.25706490623792438</v>
      </c>
    </row>
    <row r="321" spans="1:11" ht="12.75" x14ac:dyDescent="0.2">
      <c r="A321" s="534">
        <v>2</v>
      </c>
      <c r="B321" s="535">
        <v>3</v>
      </c>
      <c r="C321" s="536">
        <v>9</v>
      </c>
      <c r="D321" s="536">
        <v>2</v>
      </c>
      <c r="E321" s="537"/>
      <c r="F321" s="547" t="s">
        <v>235</v>
      </c>
      <c r="G321" s="538">
        <f>+G322</f>
        <v>313267.06999999995</v>
      </c>
      <c r="H321" s="538">
        <f>+H322</f>
        <v>899279.16</v>
      </c>
      <c r="I321" s="538">
        <f>+I322</f>
        <v>0</v>
      </c>
      <c r="J321" s="538">
        <f>+J322</f>
        <v>1212546.23</v>
      </c>
      <c r="K321" s="539">
        <f>+K322</f>
        <v>0.14739813462677095</v>
      </c>
    </row>
    <row r="322" spans="1:11" ht="12.75" x14ac:dyDescent="0.2">
      <c r="A322" s="548">
        <v>2</v>
      </c>
      <c r="B322" s="541">
        <v>3</v>
      </c>
      <c r="C322" s="542">
        <v>9</v>
      </c>
      <c r="D322" s="542">
        <v>2</v>
      </c>
      <c r="E322" s="543" t="s">
        <v>296</v>
      </c>
      <c r="F322" s="544" t="s">
        <v>235</v>
      </c>
      <c r="G322" s="439">
        <v>313267.06999999995</v>
      </c>
      <c r="H322" s="439">
        <v>899279.16</v>
      </c>
      <c r="I322" s="439"/>
      <c r="J322" s="439">
        <f>SUBTOTAL(9,G322:I322)</f>
        <v>1212546.23</v>
      </c>
      <c r="K322" s="444">
        <f>IFERROR(J322/$J$18*100,"0.00")</f>
        <v>0.14739813462677095</v>
      </c>
    </row>
    <row r="323" spans="1:11" ht="12.75" x14ac:dyDescent="0.2">
      <c r="A323" s="534">
        <v>2</v>
      </c>
      <c r="B323" s="535">
        <v>3</v>
      </c>
      <c r="C323" s="536">
        <v>9</v>
      </c>
      <c r="D323" s="536">
        <v>3</v>
      </c>
      <c r="E323" s="537"/>
      <c r="F323" s="547" t="s">
        <v>378</v>
      </c>
      <c r="G323" s="538">
        <f>+G324</f>
        <v>22586408.989999998</v>
      </c>
      <c r="H323" s="538">
        <f>+H324</f>
        <v>2005802</v>
      </c>
      <c r="I323" s="538">
        <f>+I324</f>
        <v>0</v>
      </c>
      <c r="J323" s="538">
        <f>+J324</f>
        <v>24592210.989999998</v>
      </c>
      <c r="K323" s="539">
        <f>+K324</f>
        <v>2.989449751762435</v>
      </c>
    </row>
    <row r="324" spans="1:11" ht="12.75" x14ac:dyDescent="0.2">
      <c r="A324" s="548">
        <v>2</v>
      </c>
      <c r="B324" s="541">
        <v>3</v>
      </c>
      <c r="C324" s="542">
        <v>9</v>
      </c>
      <c r="D324" s="542">
        <v>3</v>
      </c>
      <c r="E324" s="543" t="s">
        <v>296</v>
      </c>
      <c r="F324" s="544" t="s">
        <v>378</v>
      </c>
      <c r="G324" s="439">
        <v>22586408.989999998</v>
      </c>
      <c r="H324" s="439">
        <v>2005802</v>
      </c>
      <c r="I324" s="439"/>
      <c r="J324" s="439">
        <f>SUBTOTAL(9,G324:I324)</f>
        <v>24592210.989999998</v>
      </c>
      <c r="K324" s="444">
        <f>IFERROR(J324/$J$18*100,"0.00")</f>
        <v>2.989449751762435</v>
      </c>
    </row>
    <row r="325" spans="1:11" ht="12.75" x14ac:dyDescent="0.2">
      <c r="A325" s="534">
        <v>2</v>
      </c>
      <c r="B325" s="535">
        <v>3</v>
      </c>
      <c r="C325" s="536">
        <v>9</v>
      </c>
      <c r="D325" s="536">
        <v>4</v>
      </c>
      <c r="E325" s="537"/>
      <c r="F325" s="547" t="s">
        <v>236</v>
      </c>
      <c r="G325" s="538">
        <f>+G326</f>
        <v>0</v>
      </c>
      <c r="H325" s="538">
        <f>+H326</f>
        <v>0</v>
      </c>
      <c r="I325" s="538">
        <f>+I326</f>
        <v>0</v>
      </c>
      <c r="J325" s="538">
        <f>+J326</f>
        <v>0</v>
      </c>
      <c r="K325" s="539">
        <f>+K326</f>
        <v>0</v>
      </c>
    </row>
    <row r="326" spans="1:11" ht="12.75" x14ac:dyDescent="0.2">
      <c r="A326" s="548">
        <v>2</v>
      </c>
      <c r="B326" s="541">
        <v>3</v>
      </c>
      <c r="C326" s="542">
        <v>9</v>
      </c>
      <c r="D326" s="542">
        <v>4</v>
      </c>
      <c r="E326" s="543" t="s">
        <v>296</v>
      </c>
      <c r="F326" s="544" t="s">
        <v>236</v>
      </c>
      <c r="G326" s="538"/>
      <c r="H326" s="538"/>
      <c r="I326" s="538"/>
      <c r="J326" s="439">
        <f>SUBTOTAL(9,G326:I326)</f>
        <v>0</v>
      </c>
      <c r="K326" s="444">
        <f>IFERROR(J326/$J$18*100,"0.00")</f>
        <v>0</v>
      </c>
    </row>
    <row r="327" spans="1:11" ht="12.75" x14ac:dyDescent="0.2">
      <c r="A327" s="534">
        <v>2</v>
      </c>
      <c r="B327" s="535">
        <v>3</v>
      </c>
      <c r="C327" s="536">
        <v>9</v>
      </c>
      <c r="D327" s="536">
        <v>5</v>
      </c>
      <c r="E327" s="537"/>
      <c r="F327" s="547" t="s">
        <v>237</v>
      </c>
      <c r="G327" s="538">
        <f>+G328</f>
        <v>16589.8</v>
      </c>
      <c r="H327" s="538">
        <f>+H328</f>
        <v>0</v>
      </c>
      <c r="I327" s="538">
        <f>+I328</f>
        <v>0</v>
      </c>
      <c r="J327" s="538">
        <f>+J328</f>
        <v>16589.8</v>
      </c>
      <c r="K327" s="539">
        <f>+K328</f>
        <v>2.0166699737553138E-3</v>
      </c>
    </row>
    <row r="328" spans="1:11" ht="12.75" x14ac:dyDescent="0.2">
      <c r="A328" s="548">
        <v>2</v>
      </c>
      <c r="B328" s="541">
        <v>3</v>
      </c>
      <c r="C328" s="542">
        <v>9</v>
      </c>
      <c r="D328" s="542">
        <v>5</v>
      </c>
      <c r="E328" s="543" t="s">
        <v>296</v>
      </c>
      <c r="F328" s="544" t="s">
        <v>237</v>
      </c>
      <c r="G328" s="439">
        <v>16589.8</v>
      </c>
      <c r="H328" s="439"/>
      <c r="I328" s="538"/>
      <c r="J328" s="439">
        <f>SUBTOTAL(9,G328:I328)</f>
        <v>16589.8</v>
      </c>
      <c r="K328" s="444">
        <f>IFERROR(J328/$J$18*100,"0.00")</f>
        <v>2.0166699737553138E-3</v>
      </c>
    </row>
    <row r="329" spans="1:11" ht="12.75" x14ac:dyDescent="0.2">
      <c r="A329" s="534">
        <v>2</v>
      </c>
      <c r="B329" s="535">
        <v>3</v>
      </c>
      <c r="C329" s="536">
        <v>9</v>
      </c>
      <c r="D329" s="536">
        <v>6</v>
      </c>
      <c r="E329" s="537"/>
      <c r="F329" s="547" t="s">
        <v>238</v>
      </c>
      <c r="G329" s="538">
        <f>+G330</f>
        <v>338267.44</v>
      </c>
      <c r="H329" s="538">
        <f>+H330</f>
        <v>39632.519999999997</v>
      </c>
      <c r="I329" s="538">
        <f>+I330</f>
        <v>0</v>
      </c>
      <c r="J329" s="538">
        <f>+J330</f>
        <v>377899.96</v>
      </c>
      <c r="K329" s="539">
        <f>+K330</f>
        <v>4.5937835441978457E-2</v>
      </c>
    </row>
    <row r="330" spans="1:11" ht="12.75" x14ac:dyDescent="0.2">
      <c r="A330" s="548">
        <v>2</v>
      </c>
      <c r="B330" s="541">
        <v>3</v>
      </c>
      <c r="C330" s="542">
        <v>9</v>
      </c>
      <c r="D330" s="542">
        <v>6</v>
      </c>
      <c r="E330" s="543" t="s">
        <v>296</v>
      </c>
      <c r="F330" s="544" t="s">
        <v>238</v>
      </c>
      <c r="G330" s="439">
        <v>338267.44</v>
      </c>
      <c r="H330" s="439">
        <v>39632.519999999997</v>
      </c>
      <c r="I330" s="439"/>
      <c r="J330" s="439">
        <f>SUBTOTAL(9,G330:I330)</f>
        <v>377899.96</v>
      </c>
      <c r="K330" s="444">
        <f>IFERROR(J330/$J$18*100,"0.00")</f>
        <v>4.5937835441978457E-2</v>
      </c>
    </row>
    <row r="331" spans="1:11" ht="12.75" x14ac:dyDescent="0.2">
      <c r="A331" s="534">
        <v>2</v>
      </c>
      <c r="B331" s="535">
        <v>3</v>
      </c>
      <c r="C331" s="536">
        <v>9</v>
      </c>
      <c r="D331" s="536">
        <v>7</v>
      </c>
      <c r="E331" s="537"/>
      <c r="F331" s="547" t="s">
        <v>379</v>
      </c>
      <c r="G331" s="538">
        <f>+G332</f>
        <v>0</v>
      </c>
      <c r="H331" s="538">
        <f>+H332</f>
        <v>0</v>
      </c>
      <c r="I331" s="538">
        <f>+I332</f>
        <v>0</v>
      </c>
      <c r="J331" s="538">
        <f>+J332</f>
        <v>0</v>
      </c>
      <c r="K331" s="539">
        <f>+K332</f>
        <v>0</v>
      </c>
    </row>
    <row r="332" spans="1:11" ht="12.75" x14ac:dyDescent="0.2">
      <c r="A332" s="548">
        <v>2</v>
      </c>
      <c r="B332" s="541">
        <v>3</v>
      </c>
      <c r="C332" s="542">
        <v>9</v>
      </c>
      <c r="D332" s="542">
        <v>7</v>
      </c>
      <c r="E332" s="543" t="s">
        <v>296</v>
      </c>
      <c r="F332" s="544" t="s">
        <v>379</v>
      </c>
      <c r="G332" s="538"/>
      <c r="H332" s="538"/>
      <c r="I332" s="538"/>
      <c r="J332" s="439">
        <f>SUBTOTAL(9,G332:I332)</f>
        <v>0</v>
      </c>
      <c r="K332" s="444">
        <f>IFERROR(J332/$J$18*100,"0.00")</f>
        <v>0</v>
      </c>
    </row>
    <row r="333" spans="1:11" ht="12.75" x14ac:dyDescent="0.2">
      <c r="A333" s="534">
        <v>2</v>
      </c>
      <c r="B333" s="535">
        <v>3</v>
      </c>
      <c r="C333" s="536">
        <v>9</v>
      </c>
      <c r="D333" s="536">
        <v>8</v>
      </c>
      <c r="E333" s="537"/>
      <c r="F333" s="547" t="s">
        <v>239</v>
      </c>
      <c r="G333" s="538">
        <f>+G334</f>
        <v>148631.84</v>
      </c>
      <c r="H333" s="538">
        <f>+H334</f>
        <v>23400</v>
      </c>
      <c r="I333" s="538">
        <f>+I334</f>
        <v>0</v>
      </c>
      <c r="J333" s="538">
        <f>+J334</f>
        <v>172031.84</v>
      </c>
      <c r="K333" s="539">
        <f>+K334</f>
        <v>2.09123344620115E-2</v>
      </c>
    </row>
    <row r="334" spans="1:11" ht="12.75" x14ac:dyDescent="0.2">
      <c r="A334" s="548">
        <v>2</v>
      </c>
      <c r="B334" s="541">
        <v>3</v>
      </c>
      <c r="C334" s="542">
        <v>9</v>
      </c>
      <c r="D334" s="542">
        <v>8</v>
      </c>
      <c r="E334" s="543" t="s">
        <v>296</v>
      </c>
      <c r="F334" s="544" t="s">
        <v>239</v>
      </c>
      <c r="G334" s="439">
        <v>148631.84</v>
      </c>
      <c r="H334" s="439">
        <v>23400</v>
      </c>
      <c r="I334" s="538"/>
      <c r="J334" s="439">
        <f>SUBTOTAL(9,G334:I334)</f>
        <v>172031.84</v>
      </c>
      <c r="K334" s="444">
        <f>IFERROR(J334/$J$18*100,"0.00")</f>
        <v>2.09123344620115E-2</v>
      </c>
    </row>
    <row r="335" spans="1:11" ht="12.75" x14ac:dyDescent="0.2">
      <c r="A335" s="534">
        <v>2</v>
      </c>
      <c r="B335" s="535">
        <v>3</v>
      </c>
      <c r="C335" s="536">
        <v>9</v>
      </c>
      <c r="D335" s="536">
        <v>9</v>
      </c>
      <c r="E335" s="537"/>
      <c r="F335" s="547" t="s">
        <v>240</v>
      </c>
      <c r="G335" s="538">
        <f>+G336</f>
        <v>9800</v>
      </c>
      <c r="H335" s="538">
        <f>+H336</f>
        <v>200</v>
      </c>
      <c r="I335" s="538">
        <f>+I336</f>
        <v>0</v>
      </c>
      <c r="J335" s="538">
        <f>+J336</f>
        <v>10000</v>
      </c>
      <c r="K335" s="539">
        <f>+K336</f>
        <v>1.2156083700558861E-3</v>
      </c>
    </row>
    <row r="336" spans="1:11" ht="12.75" x14ac:dyDescent="0.2">
      <c r="A336" s="548">
        <v>2</v>
      </c>
      <c r="B336" s="541">
        <v>3</v>
      </c>
      <c r="C336" s="542">
        <v>9</v>
      </c>
      <c r="D336" s="542">
        <v>9</v>
      </c>
      <c r="E336" s="543" t="s">
        <v>296</v>
      </c>
      <c r="F336" s="544" t="s">
        <v>240</v>
      </c>
      <c r="G336" s="439">
        <v>9800</v>
      </c>
      <c r="H336" s="439">
        <v>200</v>
      </c>
      <c r="I336" s="439"/>
      <c r="J336" s="439">
        <f>SUBTOTAL(9,G336:I336)</f>
        <v>10000</v>
      </c>
      <c r="K336" s="444">
        <f>IFERROR(J336/$J$18*100,"0.00")</f>
        <v>1.2156083700558861E-3</v>
      </c>
    </row>
    <row r="337" spans="1:11" ht="12.75" x14ac:dyDescent="0.2">
      <c r="A337" s="521">
        <v>2</v>
      </c>
      <c r="B337" s="522">
        <v>4</v>
      </c>
      <c r="C337" s="523"/>
      <c r="D337" s="523"/>
      <c r="E337" s="524"/>
      <c r="F337" s="11" t="s">
        <v>380</v>
      </c>
      <c r="G337" s="525">
        <f>+G338+G354+G365+G370+G379+G386</f>
        <v>0</v>
      </c>
      <c r="H337" s="525">
        <f>+H338+H354+H365+H370+H379+H386</f>
        <v>326000</v>
      </c>
      <c r="I337" s="525">
        <f>+I338+I354+I365+I370+I379+I386</f>
        <v>0</v>
      </c>
      <c r="J337" s="525">
        <f>+J338+J354+J365+J370+J379+J386</f>
        <v>326000</v>
      </c>
      <c r="K337" s="526">
        <f>+K338+K354+K365+K370+K379+K386</f>
        <v>3.9628832863821885E-2</v>
      </c>
    </row>
    <row r="338" spans="1:11" ht="12.75" x14ac:dyDescent="0.2">
      <c r="A338" s="528">
        <v>2</v>
      </c>
      <c r="B338" s="529">
        <v>4</v>
      </c>
      <c r="C338" s="530">
        <v>1</v>
      </c>
      <c r="D338" s="530"/>
      <c r="E338" s="531"/>
      <c r="F338" s="10" t="s">
        <v>381</v>
      </c>
      <c r="G338" s="532">
        <f>+G339+G343+G347+G350+G352</f>
        <v>0</v>
      </c>
      <c r="H338" s="532">
        <f>+H339+H343+H347+H350+H352</f>
        <v>326000</v>
      </c>
      <c r="I338" s="532">
        <f>+I339+I343+I347+I350+I352</f>
        <v>0</v>
      </c>
      <c r="J338" s="532">
        <f>+J339+J343+J347+J350+J352</f>
        <v>326000</v>
      </c>
      <c r="K338" s="533">
        <f>+K339+K343+K347+K350+K352</f>
        <v>3.9628832863821885E-2</v>
      </c>
    </row>
    <row r="339" spans="1:11" ht="12.75" x14ac:dyDescent="0.2">
      <c r="A339" s="534">
        <v>2</v>
      </c>
      <c r="B339" s="535">
        <v>4</v>
      </c>
      <c r="C339" s="536">
        <v>1</v>
      </c>
      <c r="D339" s="536">
        <v>1</v>
      </c>
      <c r="E339" s="537"/>
      <c r="F339" s="547" t="s">
        <v>382</v>
      </c>
      <c r="G339" s="538">
        <f>+G340+G341+G342</f>
        <v>0</v>
      </c>
      <c r="H339" s="538">
        <f>+H340+H341+H342</f>
        <v>0</v>
      </c>
      <c r="I339" s="538">
        <f>+I340+I341+I342</f>
        <v>0</v>
      </c>
      <c r="J339" s="538">
        <f>+J340+J341+J342</f>
        <v>0</v>
      </c>
      <c r="K339" s="539">
        <f>+K340+K341+K342</f>
        <v>0</v>
      </c>
    </row>
    <row r="340" spans="1:11" ht="12.75" x14ac:dyDescent="0.2">
      <c r="A340" s="548">
        <v>2</v>
      </c>
      <c r="B340" s="541">
        <v>4</v>
      </c>
      <c r="C340" s="542">
        <v>1</v>
      </c>
      <c r="D340" s="542">
        <v>1</v>
      </c>
      <c r="E340" s="543" t="s">
        <v>296</v>
      </c>
      <c r="F340" s="5" t="s">
        <v>383</v>
      </c>
      <c r="G340" s="439"/>
      <c r="H340" s="439"/>
      <c r="I340" s="439"/>
      <c r="J340" s="439">
        <f>SUBTOTAL(9,G340:I340)</f>
        <v>0</v>
      </c>
      <c r="K340" s="444">
        <f>IFERROR(J340/$J$18*100,"0.00")</f>
        <v>0</v>
      </c>
    </row>
    <row r="341" spans="1:11" ht="12.75" x14ac:dyDescent="0.2">
      <c r="A341" s="548">
        <v>2</v>
      </c>
      <c r="B341" s="541">
        <v>4</v>
      </c>
      <c r="C341" s="542">
        <v>1</v>
      </c>
      <c r="D341" s="542">
        <v>1</v>
      </c>
      <c r="E341" s="543" t="s">
        <v>297</v>
      </c>
      <c r="F341" s="5" t="s">
        <v>384</v>
      </c>
      <c r="G341" s="439"/>
      <c r="H341" s="439"/>
      <c r="I341" s="439"/>
      <c r="J341" s="439">
        <f>SUBTOTAL(9,G341:I341)</f>
        <v>0</v>
      </c>
      <c r="K341" s="444">
        <f>IFERROR(J341/$J$18*100,"0.00")</f>
        <v>0</v>
      </c>
    </row>
    <row r="342" spans="1:11" ht="12.75" x14ac:dyDescent="0.2">
      <c r="A342" s="548">
        <v>2</v>
      </c>
      <c r="B342" s="541">
        <v>4</v>
      </c>
      <c r="C342" s="542">
        <v>1</v>
      </c>
      <c r="D342" s="542">
        <v>1</v>
      </c>
      <c r="E342" s="543" t="s">
        <v>298</v>
      </c>
      <c r="F342" s="5" t="s">
        <v>385</v>
      </c>
      <c r="G342" s="538"/>
      <c r="H342" s="538"/>
      <c r="I342" s="538"/>
      <c r="J342" s="439">
        <f>SUBTOTAL(9,G342:I342)</f>
        <v>0</v>
      </c>
      <c r="K342" s="444">
        <f>IFERROR(J342/$J$18*100,"0.00")</f>
        <v>0</v>
      </c>
    </row>
    <row r="343" spans="1:11" ht="12.75" x14ac:dyDescent="0.2">
      <c r="A343" s="534">
        <v>2</v>
      </c>
      <c r="B343" s="535">
        <v>4</v>
      </c>
      <c r="C343" s="536">
        <v>1</v>
      </c>
      <c r="D343" s="536">
        <v>2</v>
      </c>
      <c r="E343" s="537"/>
      <c r="F343" s="547" t="s">
        <v>386</v>
      </c>
      <c r="G343" s="538">
        <f>+G344+G345+G346</f>
        <v>0</v>
      </c>
      <c r="H343" s="538">
        <f>+H344+H345+H346</f>
        <v>326000</v>
      </c>
      <c r="I343" s="538">
        <f>+I344+I345+I346</f>
        <v>0</v>
      </c>
      <c r="J343" s="538">
        <f>+J344+J345+J346</f>
        <v>326000</v>
      </c>
      <c r="K343" s="539">
        <f>+K344+K345+K346</f>
        <v>3.9628832863821885E-2</v>
      </c>
    </row>
    <row r="344" spans="1:11" ht="12.75" x14ac:dyDescent="0.2">
      <c r="A344" s="548">
        <v>2</v>
      </c>
      <c r="B344" s="541">
        <v>4</v>
      </c>
      <c r="C344" s="542">
        <v>1</v>
      </c>
      <c r="D344" s="542">
        <v>2</v>
      </c>
      <c r="E344" s="543" t="s">
        <v>296</v>
      </c>
      <c r="F344" s="5" t="s">
        <v>387</v>
      </c>
      <c r="G344" s="439"/>
      <c r="H344" s="439">
        <v>36000</v>
      </c>
      <c r="I344" s="439"/>
      <c r="J344" s="439">
        <f>SUBTOTAL(9,G344:I344)</f>
        <v>36000</v>
      </c>
      <c r="K344" s="444">
        <f>IFERROR(J344/$J$18*100,"0.00")</f>
        <v>4.3761901322011904E-3</v>
      </c>
    </row>
    <row r="345" spans="1:11" ht="12.75" x14ac:dyDescent="0.2">
      <c r="A345" s="548">
        <v>2</v>
      </c>
      <c r="B345" s="541">
        <v>4</v>
      </c>
      <c r="C345" s="542">
        <v>1</v>
      </c>
      <c r="D345" s="542">
        <v>2</v>
      </c>
      <c r="E345" s="543" t="s">
        <v>297</v>
      </c>
      <c r="F345" s="5" t="s">
        <v>388</v>
      </c>
      <c r="G345" s="439"/>
      <c r="H345" s="439">
        <v>290000</v>
      </c>
      <c r="I345" s="439"/>
      <c r="J345" s="439">
        <f>SUBTOTAL(9,G345:I345)</f>
        <v>290000</v>
      </c>
      <c r="K345" s="444">
        <f>IFERROR(J345/$J$18*100,"0.00")</f>
        <v>3.5252642731620695E-2</v>
      </c>
    </row>
    <row r="346" spans="1:11" ht="12.75" x14ac:dyDescent="0.2">
      <c r="A346" s="548">
        <v>2</v>
      </c>
      <c r="B346" s="541">
        <v>4</v>
      </c>
      <c r="C346" s="542">
        <v>1</v>
      </c>
      <c r="D346" s="542">
        <v>2</v>
      </c>
      <c r="E346" s="543" t="s">
        <v>298</v>
      </c>
      <c r="F346" s="5" t="s">
        <v>389</v>
      </c>
      <c r="G346" s="538"/>
      <c r="H346" s="538"/>
      <c r="I346" s="538"/>
      <c r="J346" s="439">
        <f>SUBTOTAL(9,G346:I346)</f>
        <v>0</v>
      </c>
      <c r="K346" s="444">
        <f>IFERROR(J346/$J$18*100,"0.00")</f>
        <v>0</v>
      </c>
    </row>
    <row r="347" spans="1:11" ht="12.75" x14ac:dyDescent="0.2">
      <c r="A347" s="534">
        <v>2</v>
      </c>
      <c r="B347" s="535">
        <v>4</v>
      </c>
      <c r="C347" s="536">
        <v>1</v>
      </c>
      <c r="D347" s="536">
        <v>4</v>
      </c>
      <c r="E347" s="543"/>
      <c r="F347" s="9" t="s">
        <v>390</v>
      </c>
      <c r="G347" s="538">
        <f>+G348+G349</f>
        <v>0</v>
      </c>
      <c r="H347" s="538">
        <f>+H348+H349</f>
        <v>0</v>
      </c>
      <c r="I347" s="538">
        <f>+I348+I349</f>
        <v>0</v>
      </c>
      <c r="J347" s="538">
        <f>+J348+J349</f>
        <v>0</v>
      </c>
      <c r="K347" s="539">
        <f>+K348+K349</f>
        <v>0</v>
      </c>
    </row>
    <row r="348" spans="1:11" ht="12.75" x14ac:dyDescent="0.2">
      <c r="A348" s="540">
        <v>2</v>
      </c>
      <c r="B348" s="541">
        <v>4</v>
      </c>
      <c r="C348" s="542">
        <v>1</v>
      </c>
      <c r="D348" s="542">
        <v>4</v>
      </c>
      <c r="E348" s="543" t="s">
        <v>296</v>
      </c>
      <c r="F348" s="5" t="s">
        <v>391</v>
      </c>
      <c r="G348" s="439"/>
      <c r="H348" s="439"/>
      <c r="I348" s="439"/>
      <c r="J348" s="439">
        <f>SUBTOTAL(9,G348:I348)</f>
        <v>0</v>
      </c>
      <c r="K348" s="444">
        <f>IFERROR(J348/$J$18*100,"0.00")</f>
        <v>0</v>
      </c>
    </row>
    <row r="349" spans="1:11" ht="12.75" x14ac:dyDescent="0.2">
      <c r="A349" s="548">
        <v>2</v>
      </c>
      <c r="B349" s="541">
        <v>4</v>
      </c>
      <c r="C349" s="542">
        <v>1</v>
      </c>
      <c r="D349" s="542">
        <v>4</v>
      </c>
      <c r="E349" s="543" t="s">
        <v>297</v>
      </c>
      <c r="F349" s="5" t="s">
        <v>392</v>
      </c>
      <c r="G349" s="538"/>
      <c r="H349" s="538"/>
      <c r="I349" s="538"/>
      <c r="J349" s="439">
        <f>SUBTOTAL(9,G349:I349)</f>
        <v>0</v>
      </c>
      <c r="K349" s="444">
        <f>IFERROR(J349/$J$18*100,"0.00")</f>
        <v>0</v>
      </c>
    </row>
    <row r="350" spans="1:11" ht="12.75" x14ac:dyDescent="0.2">
      <c r="A350" s="555">
        <v>2</v>
      </c>
      <c r="B350" s="535">
        <v>4</v>
      </c>
      <c r="C350" s="536">
        <v>1</v>
      </c>
      <c r="D350" s="536">
        <v>5</v>
      </c>
      <c r="E350" s="537"/>
      <c r="F350" s="9" t="s">
        <v>393</v>
      </c>
      <c r="G350" s="538">
        <f>+G351</f>
        <v>0</v>
      </c>
      <c r="H350" s="538">
        <f>+H351</f>
        <v>0</v>
      </c>
      <c r="I350" s="538">
        <f>+I351</f>
        <v>0</v>
      </c>
      <c r="J350" s="538">
        <f>+J351</f>
        <v>0</v>
      </c>
      <c r="K350" s="539">
        <f>+K351</f>
        <v>0</v>
      </c>
    </row>
    <row r="351" spans="1:11" ht="12.75" x14ac:dyDescent="0.2">
      <c r="A351" s="548">
        <v>2</v>
      </c>
      <c r="B351" s="541">
        <v>4</v>
      </c>
      <c r="C351" s="542">
        <v>1</v>
      </c>
      <c r="D351" s="542">
        <v>5</v>
      </c>
      <c r="E351" s="543" t="s">
        <v>296</v>
      </c>
      <c r="F351" s="5" t="s">
        <v>393</v>
      </c>
      <c r="G351" s="538"/>
      <c r="H351" s="538"/>
      <c r="I351" s="538"/>
      <c r="J351" s="439">
        <f>SUBTOTAL(9,G351:I351)</f>
        <v>0</v>
      </c>
      <c r="K351" s="444">
        <f>IFERROR(J351/$J$18*100,"0.00")</f>
        <v>0</v>
      </c>
    </row>
    <row r="352" spans="1:11" ht="12.75" x14ac:dyDescent="0.2">
      <c r="A352" s="534">
        <v>2</v>
      </c>
      <c r="B352" s="535">
        <v>4</v>
      </c>
      <c r="C352" s="536">
        <v>1</v>
      </c>
      <c r="D352" s="536">
        <v>6</v>
      </c>
      <c r="E352" s="543"/>
      <c r="F352" s="9" t="s">
        <v>394</v>
      </c>
      <c r="G352" s="538">
        <f>+G353</f>
        <v>0</v>
      </c>
      <c r="H352" s="538">
        <f>+H353</f>
        <v>0</v>
      </c>
      <c r="I352" s="538">
        <f>+I353</f>
        <v>0</v>
      </c>
      <c r="J352" s="538">
        <f>+J353</f>
        <v>0</v>
      </c>
      <c r="K352" s="539">
        <f>+K353</f>
        <v>0</v>
      </c>
    </row>
    <row r="353" spans="1:11" ht="12.75" x14ac:dyDescent="0.2">
      <c r="A353" s="548">
        <v>2</v>
      </c>
      <c r="B353" s="541">
        <v>4</v>
      </c>
      <c r="C353" s="542">
        <v>1</v>
      </c>
      <c r="D353" s="542">
        <v>6</v>
      </c>
      <c r="E353" s="543" t="s">
        <v>296</v>
      </c>
      <c r="F353" s="5" t="s">
        <v>395</v>
      </c>
      <c r="G353" s="538"/>
      <c r="H353" s="538"/>
      <c r="I353" s="538"/>
      <c r="J353" s="439">
        <f>SUBTOTAL(9,G353:I353)</f>
        <v>0</v>
      </c>
      <c r="K353" s="444">
        <f>IFERROR(J353/$J$18*100,"0.00")</f>
        <v>0</v>
      </c>
    </row>
    <row r="354" spans="1:11" ht="12.75" x14ac:dyDescent="0.2">
      <c r="A354" s="528">
        <v>2</v>
      </c>
      <c r="B354" s="529">
        <v>4</v>
      </c>
      <c r="C354" s="530">
        <v>2</v>
      </c>
      <c r="D354" s="530"/>
      <c r="E354" s="531"/>
      <c r="F354" s="10" t="s">
        <v>396</v>
      </c>
      <c r="G354" s="532">
        <f>+G355+G357+G361</f>
        <v>0</v>
      </c>
      <c r="H354" s="532">
        <f>+H355+H357+H361</f>
        <v>0</v>
      </c>
      <c r="I354" s="532">
        <f>+I355+I357+I361</f>
        <v>0</v>
      </c>
      <c r="J354" s="532">
        <f>+J355+J357+J361</f>
        <v>0</v>
      </c>
      <c r="K354" s="533">
        <f>+K355+K357+K361</f>
        <v>0</v>
      </c>
    </row>
    <row r="355" spans="1:11" ht="12.75" x14ac:dyDescent="0.2">
      <c r="A355" s="534">
        <v>2</v>
      </c>
      <c r="B355" s="535">
        <v>4</v>
      </c>
      <c r="C355" s="536">
        <v>2</v>
      </c>
      <c r="D355" s="536">
        <v>1</v>
      </c>
      <c r="E355" s="543"/>
      <c r="F355" s="547" t="s">
        <v>397</v>
      </c>
      <c r="G355" s="538">
        <f>+G356</f>
        <v>0</v>
      </c>
      <c r="H355" s="538">
        <f>+H356</f>
        <v>0</v>
      </c>
      <c r="I355" s="538">
        <f>+I356</f>
        <v>0</v>
      </c>
      <c r="J355" s="538">
        <f>+J356</f>
        <v>0</v>
      </c>
      <c r="K355" s="539">
        <f>+K356</f>
        <v>0</v>
      </c>
    </row>
    <row r="356" spans="1:11" ht="12.75" x14ac:dyDescent="0.2">
      <c r="A356" s="540">
        <v>2</v>
      </c>
      <c r="B356" s="541">
        <v>4</v>
      </c>
      <c r="C356" s="542">
        <v>2</v>
      </c>
      <c r="D356" s="542">
        <v>1</v>
      </c>
      <c r="E356" s="543" t="s">
        <v>296</v>
      </c>
      <c r="F356" s="5" t="s">
        <v>398</v>
      </c>
      <c r="G356" s="538"/>
      <c r="H356" s="538"/>
      <c r="I356" s="538"/>
      <c r="J356" s="439">
        <f>SUBTOTAL(9,G356:I356)</f>
        <v>0</v>
      </c>
      <c r="K356" s="444">
        <f>IFERROR(J356/$J$18*100,"0.00")</f>
        <v>0</v>
      </c>
    </row>
    <row r="357" spans="1:11" ht="22.5" x14ac:dyDescent="0.2">
      <c r="A357" s="534">
        <v>2</v>
      </c>
      <c r="B357" s="535">
        <v>4</v>
      </c>
      <c r="C357" s="536">
        <v>2</v>
      </c>
      <c r="D357" s="536">
        <v>2</v>
      </c>
      <c r="E357" s="543"/>
      <c r="F357" s="9" t="s">
        <v>399</v>
      </c>
      <c r="G357" s="538">
        <f>+G358+G359+G360</f>
        <v>0</v>
      </c>
      <c r="H357" s="538">
        <f>+H358+H359+H360</f>
        <v>0</v>
      </c>
      <c r="I357" s="538">
        <f>+I358+I359+I360</f>
        <v>0</v>
      </c>
      <c r="J357" s="538">
        <f>+J358+J359+J360</f>
        <v>0</v>
      </c>
      <c r="K357" s="539">
        <f>+K358+K359+K360</f>
        <v>0</v>
      </c>
    </row>
    <row r="358" spans="1:11" ht="22.5" x14ac:dyDescent="0.2">
      <c r="A358" s="540">
        <v>2</v>
      </c>
      <c r="B358" s="541">
        <v>4</v>
      </c>
      <c r="C358" s="542">
        <v>2</v>
      </c>
      <c r="D358" s="542">
        <v>2</v>
      </c>
      <c r="E358" s="543" t="s">
        <v>296</v>
      </c>
      <c r="F358" s="5" t="s">
        <v>400</v>
      </c>
      <c r="G358" s="538"/>
      <c r="H358" s="538"/>
      <c r="I358" s="538"/>
      <c r="J358" s="439">
        <f>SUBTOTAL(9,G358:I358)</f>
        <v>0</v>
      </c>
      <c r="K358" s="444">
        <f>IFERROR(J358/$J$18*100,"0.00")</f>
        <v>0</v>
      </c>
    </row>
    <row r="359" spans="1:11" ht="22.5" x14ac:dyDescent="0.2">
      <c r="A359" s="540">
        <v>2</v>
      </c>
      <c r="B359" s="541">
        <v>4</v>
      </c>
      <c r="C359" s="542">
        <v>2</v>
      </c>
      <c r="D359" s="542">
        <v>2</v>
      </c>
      <c r="E359" s="543" t="s">
        <v>297</v>
      </c>
      <c r="F359" s="5" t="s">
        <v>401</v>
      </c>
      <c r="G359" s="538"/>
      <c r="H359" s="538"/>
      <c r="I359" s="538"/>
      <c r="J359" s="439">
        <f>SUBTOTAL(9,G359:I359)</f>
        <v>0</v>
      </c>
      <c r="K359" s="444">
        <f>IFERROR(J359/$J$18*100,"0.00")</f>
        <v>0</v>
      </c>
    </row>
    <row r="360" spans="1:11" ht="22.5" x14ac:dyDescent="0.2">
      <c r="A360" s="540">
        <v>2</v>
      </c>
      <c r="B360" s="541">
        <v>4</v>
      </c>
      <c r="C360" s="542">
        <v>2</v>
      </c>
      <c r="D360" s="542">
        <v>2</v>
      </c>
      <c r="E360" s="543" t="s">
        <v>298</v>
      </c>
      <c r="F360" s="5" t="s">
        <v>402</v>
      </c>
      <c r="G360" s="538"/>
      <c r="H360" s="538"/>
      <c r="I360" s="538"/>
      <c r="J360" s="439">
        <f>SUBTOTAL(9,G360:I360)</f>
        <v>0</v>
      </c>
      <c r="K360" s="444">
        <f>IFERROR(J360/$J$18*100,"0.00")</f>
        <v>0</v>
      </c>
    </row>
    <row r="361" spans="1:11" ht="12.75" x14ac:dyDescent="0.2">
      <c r="A361" s="536">
        <v>2</v>
      </c>
      <c r="B361" s="535">
        <v>4</v>
      </c>
      <c r="C361" s="536">
        <v>2</v>
      </c>
      <c r="D361" s="536">
        <v>3</v>
      </c>
      <c r="E361" s="537"/>
      <c r="F361" s="9" t="s">
        <v>403</v>
      </c>
      <c r="G361" s="538">
        <f>G362+G363+G364</f>
        <v>0</v>
      </c>
      <c r="H361" s="538">
        <f>H362+H363+H364</f>
        <v>0</v>
      </c>
      <c r="I361" s="538">
        <f>I362+I363+I364</f>
        <v>0</v>
      </c>
      <c r="J361" s="538">
        <f>J362+J363+J364</f>
        <v>0</v>
      </c>
      <c r="K361" s="539">
        <f>K362+K363+K364</f>
        <v>0</v>
      </c>
    </row>
    <row r="362" spans="1:11" ht="22.5" x14ac:dyDescent="0.2">
      <c r="A362" s="542">
        <v>2</v>
      </c>
      <c r="B362" s="541">
        <v>4</v>
      </c>
      <c r="C362" s="542">
        <v>2</v>
      </c>
      <c r="D362" s="542">
        <v>3</v>
      </c>
      <c r="E362" s="543" t="s">
        <v>296</v>
      </c>
      <c r="F362" s="5" t="s">
        <v>404</v>
      </c>
      <c r="G362" s="439"/>
      <c r="H362" s="439"/>
      <c r="I362" s="439"/>
      <c r="J362" s="439">
        <f>SUBTOTAL(9,G362:I362)</f>
        <v>0</v>
      </c>
      <c r="K362" s="444">
        <f>IFERROR(J362/$J$18*100,"0.00")</f>
        <v>0</v>
      </c>
    </row>
    <row r="363" spans="1:11" ht="12.75" x14ac:dyDescent="0.2">
      <c r="A363" s="542">
        <v>2</v>
      </c>
      <c r="B363" s="541">
        <v>4</v>
      </c>
      <c r="C363" s="542">
        <v>2</v>
      </c>
      <c r="D363" s="542">
        <v>3</v>
      </c>
      <c r="E363" s="543" t="s">
        <v>297</v>
      </c>
      <c r="F363" s="5" t="s">
        <v>405</v>
      </c>
      <c r="G363" s="439"/>
      <c r="H363" s="439"/>
      <c r="I363" s="439"/>
      <c r="J363" s="439">
        <f>SUBTOTAL(9,G363:I363)</f>
        <v>0</v>
      </c>
      <c r="K363" s="444">
        <f>IFERROR(J363/$J$18*100,"0.00")</f>
        <v>0</v>
      </c>
    </row>
    <row r="364" spans="1:11" ht="22.5" x14ac:dyDescent="0.2">
      <c r="A364" s="542">
        <v>2</v>
      </c>
      <c r="B364" s="541">
        <v>4</v>
      </c>
      <c r="C364" s="542">
        <v>2</v>
      </c>
      <c r="D364" s="542">
        <v>3</v>
      </c>
      <c r="E364" s="543" t="s">
        <v>298</v>
      </c>
      <c r="F364" s="5" t="s">
        <v>406</v>
      </c>
      <c r="G364" s="439"/>
      <c r="H364" s="439"/>
      <c r="I364" s="439"/>
      <c r="J364" s="439">
        <f>SUBTOTAL(9,G364:I364)</f>
        <v>0</v>
      </c>
      <c r="K364" s="444">
        <f>IFERROR(J364/$J$18*100,"0.00")</f>
        <v>0</v>
      </c>
    </row>
    <row r="365" spans="1:11" ht="12.75" x14ac:dyDescent="0.2">
      <c r="A365" s="528">
        <v>2</v>
      </c>
      <c r="B365" s="529">
        <v>4</v>
      </c>
      <c r="C365" s="530">
        <v>4</v>
      </c>
      <c r="D365" s="530"/>
      <c r="E365" s="531"/>
      <c r="F365" s="10" t="s">
        <v>407</v>
      </c>
      <c r="G365" s="532">
        <f>+G366</f>
        <v>0</v>
      </c>
      <c r="H365" s="532">
        <f>+H366</f>
        <v>0</v>
      </c>
      <c r="I365" s="532">
        <f>+I366</f>
        <v>0</v>
      </c>
      <c r="J365" s="532">
        <f>+J366</f>
        <v>0</v>
      </c>
      <c r="K365" s="533">
        <f>+K366</f>
        <v>0</v>
      </c>
    </row>
    <row r="366" spans="1:11" ht="12.75" x14ac:dyDescent="0.2">
      <c r="A366" s="536">
        <v>2</v>
      </c>
      <c r="B366" s="535">
        <v>4</v>
      </c>
      <c r="C366" s="536">
        <v>4</v>
      </c>
      <c r="D366" s="536">
        <v>1</v>
      </c>
      <c r="E366" s="537"/>
      <c r="F366" s="9" t="s">
        <v>408</v>
      </c>
      <c r="G366" s="538">
        <f>+G367+G368+G369</f>
        <v>0</v>
      </c>
      <c r="H366" s="538">
        <f>+H367+H368+H369</f>
        <v>0</v>
      </c>
      <c r="I366" s="538">
        <f>+I367+I368+I369</f>
        <v>0</v>
      </c>
      <c r="J366" s="538">
        <f>+J367+J368+J369</f>
        <v>0</v>
      </c>
      <c r="K366" s="539">
        <f>+K367+K368+K369</f>
        <v>0</v>
      </c>
    </row>
    <row r="367" spans="1:11" ht="22.5" x14ac:dyDescent="0.2">
      <c r="A367" s="542">
        <v>2</v>
      </c>
      <c r="B367" s="541">
        <v>4</v>
      </c>
      <c r="C367" s="542">
        <v>4</v>
      </c>
      <c r="D367" s="542">
        <v>1</v>
      </c>
      <c r="E367" s="543" t="s">
        <v>296</v>
      </c>
      <c r="F367" s="5" t="s">
        <v>409</v>
      </c>
      <c r="G367" s="439"/>
      <c r="H367" s="439"/>
      <c r="I367" s="439"/>
      <c r="J367" s="439">
        <f>SUBTOTAL(9,G367:I367)</f>
        <v>0</v>
      </c>
      <c r="K367" s="444">
        <f>IFERROR(J367/$J$18*100,"0.00")</f>
        <v>0</v>
      </c>
    </row>
    <row r="368" spans="1:11" ht="22.5" x14ac:dyDescent="0.2">
      <c r="A368" s="542">
        <v>2</v>
      </c>
      <c r="B368" s="541">
        <v>4</v>
      </c>
      <c r="C368" s="542">
        <v>4</v>
      </c>
      <c r="D368" s="542">
        <v>1</v>
      </c>
      <c r="E368" s="543" t="s">
        <v>297</v>
      </c>
      <c r="F368" s="5" t="s">
        <v>410</v>
      </c>
      <c r="G368" s="439"/>
      <c r="H368" s="439"/>
      <c r="I368" s="439"/>
      <c r="J368" s="439">
        <f>SUBTOTAL(9,G368:I368)</f>
        <v>0</v>
      </c>
      <c r="K368" s="444">
        <f>IFERROR(J368/$J$18*100,"0.00")</f>
        <v>0</v>
      </c>
    </row>
    <row r="369" spans="1:11" ht="22.5" x14ac:dyDescent="0.2">
      <c r="A369" s="542">
        <v>2</v>
      </c>
      <c r="B369" s="541">
        <v>4</v>
      </c>
      <c r="C369" s="542">
        <v>4</v>
      </c>
      <c r="D369" s="542">
        <v>1</v>
      </c>
      <c r="E369" s="543" t="s">
        <v>298</v>
      </c>
      <c r="F369" s="5" t="s">
        <v>411</v>
      </c>
      <c r="G369" s="439"/>
      <c r="H369" s="439"/>
      <c r="I369" s="439"/>
      <c r="J369" s="439">
        <f>SUBTOTAL(9,G369:I369)</f>
        <v>0</v>
      </c>
      <c r="K369" s="444">
        <f>IFERROR(J369/$J$18*100,"0.00")</f>
        <v>0</v>
      </c>
    </row>
    <row r="370" spans="1:11" ht="12.75" x14ac:dyDescent="0.2">
      <c r="A370" s="528">
        <v>2</v>
      </c>
      <c r="B370" s="529">
        <v>4</v>
      </c>
      <c r="C370" s="530">
        <v>6</v>
      </c>
      <c r="D370" s="530"/>
      <c r="E370" s="531"/>
      <c r="F370" s="10" t="s">
        <v>412</v>
      </c>
      <c r="G370" s="532">
        <f>+G371+G373+G375+G377</f>
        <v>0</v>
      </c>
      <c r="H370" s="532">
        <f>+H371+H373+H375+H377</f>
        <v>0</v>
      </c>
      <c r="I370" s="532">
        <f>+I371+I373+I375+I377</f>
        <v>0</v>
      </c>
      <c r="J370" s="532">
        <f>+J371+J373+J375+J377</f>
        <v>0</v>
      </c>
      <c r="K370" s="533">
        <f>+K371+K373+K375+K377</f>
        <v>0</v>
      </c>
    </row>
    <row r="371" spans="1:11" ht="12.75" x14ac:dyDescent="0.2">
      <c r="A371" s="555">
        <v>2</v>
      </c>
      <c r="B371" s="535">
        <v>4</v>
      </c>
      <c r="C371" s="536">
        <v>6</v>
      </c>
      <c r="D371" s="536">
        <v>1</v>
      </c>
      <c r="E371" s="537"/>
      <c r="F371" s="9" t="s">
        <v>413</v>
      </c>
      <c r="G371" s="538">
        <f>+G372</f>
        <v>0</v>
      </c>
      <c r="H371" s="538">
        <f>+H372</f>
        <v>0</v>
      </c>
      <c r="I371" s="538">
        <f>+I372</f>
        <v>0</v>
      </c>
      <c r="J371" s="538">
        <f>+J372</f>
        <v>0</v>
      </c>
      <c r="K371" s="539">
        <f>+K372</f>
        <v>0</v>
      </c>
    </row>
    <row r="372" spans="1:11" ht="12.75" x14ac:dyDescent="0.2">
      <c r="A372" s="548">
        <v>2</v>
      </c>
      <c r="B372" s="541">
        <v>4</v>
      </c>
      <c r="C372" s="542">
        <v>6</v>
      </c>
      <c r="D372" s="542">
        <v>1</v>
      </c>
      <c r="E372" s="543" t="s">
        <v>296</v>
      </c>
      <c r="F372" s="5" t="s">
        <v>413</v>
      </c>
      <c r="G372" s="538"/>
      <c r="H372" s="538"/>
      <c r="I372" s="538"/>
      <c r="J372" s="439">
        <f>SUBTOTAL(9,G372:I372)</f>
        <v>0</v>
      </c>
      <c r="K372" s="444">
        <f>IFERROR(J372/$J$18*100,"0.00")</f>
        <v>0</v>
      </c>
    </row>
    <row r="373" spans="1:11" ht="12.75" x14ac:dyDescent="0.2">
      <c r="A373" s="555">
        <v>2</v>
      </c>
      <c r="B373" s="535">
        <v>4</v>
      </c>
      <c r="C373" s="536">
        <v>6</v>
      </c>
      <c r="D373" s="536">
        <v>2</v>
      </c>
      <c r="E373" s="537"/>
      <c r="F373" s="9" t="s">
        <v>414</v>
      </c>
      <c r="G373" s="538">
        <f>+G374</f>
        <v>0</v>
      </c>
      <c r="H373" s="538">
        <f>+H374</f>
        <v>0</v>
      </c>
      <c r="I373" s="538">
        <f>+I374</f>
        <v>0</v>
      </c>
      <c r="J373" s="538">
        <f>+J374</f>
        <v>0</v>
      </c>
      <c r="K373" s="539">
        <f>+K374</f>
        <v>0</v>
      </c>
    </row>
    <row r="374" spans="1:11" ht="12.75" x14ac:dyDescent="0.2">
      <c r="A374" s="548">
        <v>2</v>
      </c>
      <c r="B374" s="541">
        <v>4</v>
      </c>
      <c r="C374" s="542">
        <v>6</v>
      </c>
      <c r="D374" s="542">
        <v>2</v>
      </c>
      <c r="E374" s="543" t="s">
        <v>296</v>
      </c>
      <c r="F374" s="5" t="s">
        <v>414</v>
      </c>
      <c r="G374" s="538"/>
      <c r="H374" s="538"/>
      <c r="I374" s="538"/>
      <c r="J374" s="439">
        <f>SUBTOTAL(9,G374:I374)</f>
        <v>0</v>
      </c>
      <c r="K374" s="444">
        <f>IFERROR(J374/$J$18*100,"0.00")</f>
        <v>0</v>
      </c>
    </row>
    <row r="375" spans="1:11" ht="12.75" x14ac:dyDescent="0.2">
      <c r="A375" s="555">
        <v>2</v>
      </c>
      <c r="B375" s="535">
        <v>4</v>
      </c>
      <c r="C375" s="536">
        <v>6</v>
      </c>
      <c r="D375" s="536">
        <v>3</v>
      </c>
      <c r="E375" s="543"/>
      <c r="F375" s="9" t="s">
        <v>415</v>
      </c>
      <c r="G375" s="538">
        <f>+G376</f>
        <v>0</v>
      </c>
      <c r="H375" s="538">
        <f>+H376</f>
        <v>0</v>
      </c>
      <c r="I375" s="538">
        <f>+I376</f>
        <v>0</v>
      </c>
      <c r="J375" s="538">
        <f>+J376</f>
        <v>0</v>
      </c>
      <c r="K375" s="539">
        <f>+K376</f>
        <v>0</v>
      </c>
    </row>
    <row r="376" spans="1:11" ht="12.75" x14ac:dyDescent="0.2">
      <c r="A376" s="548">
        <v>2</v>
      </c>
      <c r="B376" s="541">
        <v>4</v>
      </c>
      <c r="C376" s="542">
        <v>6</v>
      </c>
      <c r="D376" s="542">
        <v>3</v>
      </c>
      <c r="E376" s="543" t="s">
        <v>296</v>
      </c>
      <c r="F376" s="5" t="s">
        <v>415</v>
      </c>
      <c r="G376" s="538"/>
      <c r="H376" s="538"/>
      <c r="I376" s="538"/>
      <c r="J376" s="439">
        <f>SUBTOTAL(9,G376:I376)</f>
        <v>0</v>
      </c>
      <c r="K376" s="444">
        <f>IFERROR(J376/$J$18*100,"0.00")</f>
        <v>0</v>
      </c>
    </row>
    <row r="377" spans="1:11" ht="12.75" x14ac:dyDescent="0.2">
      <c r="A377" s="555">
        <v>2</v>
      </c>
      <c r="B377" s="535">
        <v>4</v>
      </c>
      <c r="C377" s="536">
        <v>6</v>
      </c>
      <c r="D377" s="536">
        <v>4</v>
      </c>
      <c r="E377" s="537"/>
      <c r="F377" s="9" t="s">
        <v>416</v>
      </c>
      <c r="G377" s="538">
        <f>+G378</f>
        <v>0</v>
      </c>
      <c r="H377" s="538">
        <f>+H378</f>
        <v>0</v>
      </c>
      <c r="I377" s="538">
        <f>+I378</f>
        <v>0</v>
      </c>
      <c r="J377" s="538">
        <f>+J378</f>
        <v>0</v>
      </c>
      <c r="K377" s="539">
        <f>+K378</f>
        <v>0</v>
      </c>
    </row>
    <row r="378" spans="1:11" ht="12.75" x14ac:dyDescent="0.2">
      <c r="A378" s="548">
        <v>2</v>
      </c>
      <c r="B378" s="541">
        <v>4</v>
      </c>
      <c r="C378" s="542">
        <v>6</v>
      </c>
      <c r="D378" s="542">
        <v>4</v>
      </c>
      <c r="E378" s="543" t="s">
        <v>296</v>
      </c>
      <c r="F378" s="5" t="s">
        <v>416</v>
      </c>
      <c r="G378" s="538"/>
      <c r="H378" s="538"/>
      <c r="I378" s="538"/>
      <c r="J378" s="439">
        <f>SUBTOTAL(9,G378:I378)</f>
        <v>0</v>
      </c>
      <c r="K378" s="444">
        <f>IFERROR(J378/$J$18*100,"0.00")</f>
        <v>0</v>
      </c>
    </row>
    <row r="379" spans="1:11" ht="12.75" x14ac:dyDescent="0.2">
      <c r="A379" s="528">
        <v>2</v>
      </c>
      <c r="B379" s="529">
        <v>4</v>
      </c>
      <c r="C379" s="530">
        <v>7</v>
      </c>
      <c r="D379" s="530"/>
      <c r="E379" s="531"/>
      <c r="F379" s="10" t="s">
        <v>417</v>
      </c>
      <c r="G379" s="532">
        <f>+G380+G382+G384</f>
        <v>0</v>
      </c>
      <c r="H379" s="532">
        <f>+H380+H382+H384</f>
        <v>0</v>
      </c>
      <c r="I379" s="532">
        <f>+I380+I382+I384</f>
        <v>0</v>
      </c>
      <c r="J379" s="532">
        <f>+J380+J382+J384</f>
        <v>0</v>
      </c>
      <c r="K379" s="533">
        <f>+K380+K382+K384</f>
        <v>0</v>
      </c>
    </row>
    <row r="380" spans="1:11" ht="22.5" x14ac:dyDescent="0.2">
      <c r="A380" s="534">
        <v>2</v>
      </c>
      <c r="B380" s="535">
        <v>4</v>
      </c>
      <c r="C380" s="536">
        <v>7</v>
      </c>
      <c r="D380" s="536">
        <v>1</v>
      </c>
      <c r="E380" s="537"/>
      <c r="F380" s="9" t="s">
        <v>418</v>
      </c>
      <c r="G380" s="538">
        <f>+G381</f>
        <v>0</v>
      </c>
      <c r="H380" s="538">
        <f>+H381</f>
        <v>0</v>
      </c>
      <c r="I380" s="538">
        <f>+I381</f>
        <v>0</v>
      </c>
      <c r="J380" s="538">
        <f>+J381</f>
        <v>0</v>
      </c>
      <c r="K380" s="539">
        <f>+K381</f>
        <v>0</v>
      </c>
    </row>
    <row r="381" spans="1:11" ht="12.75" x14ac:dyDescent="0.2">
      <c r="A381" s="548">
        <v>2</v>
      </c>
      <c r="B381" s="541">
        <v>4</v>
      </c>
      <c r="C381" s="542">
        <v>7</v>
      </c>
      <c r="D381" s="542">
        <v>1</v>
      </c>
      <c r="E381" s="543" t="s">
        <v>296</v>
      </c>
      <c r="F381" s="5" t="s">
        <v>419</v>
      </c>
      <c r="G381" s="538"/>
      <c r="H381" s="538"/>
      <c r="I381" s="538"/>
      <c r="J381" s="439">
        <f>SUBTOTAL(9,G381:I381)</f>
        <v>0</v>
      </c>
      <c r="K381" s="444">
        <f>IFERROR(J381/$J$18*100,"0.00")</f>
        <v>0</v>
      </c>
    </row>
    <row r="382" spans="1:11" ht="12.75" x14ac:dyDescent="0.2">
      <c r="A382" s="555">
        <v>2</v>
      </c>
      <c r="B382" s="535">
        <v>4</v>
      </c>
      <c r="C382" s="536">
        <v>7</v>
      </c>
      <c r="D382" s="536">
        <v>2</v>
      </c>
      <c r="E382" s="537"/>
      <c r="F382" s="9" t="s">
        <v>420</v>
      </c>
      <c r="G382" s="538">
        <f>+G383</f>
        <v>0</v>
      </c>
      <c r="H382" s="538">
        <f>+H383</f>
        <v>0</v>
      </c>
      <c r="I382" s="538">
        <f>+I383</f>
        <v>0</v>
      </c>
      <c r="J382" s="538">
        <f>+J383</f>
        <v>0</v>
      </c>
      <c r="K382" s="539">
        <f>+K383</f>
        <v>0</v>
      </c>
    </row>
    <row r="383" spans="1:11" ht="12.75" x14ac:dyDescent="0.2">
      <c r="A383" s="548">
        <v>2</v>
      </c>
      <c r="B383" s="541">
        <v>4</v>
      </c>
      <c r="C383" s="542">
        <v>7</v>
      </c>
      <c r="D383" s="542">
        <v>2</v>
      </c>
      <c r="E383" s="543" t="s">
        <v>296</v>
      </c>
      <c r="F383" s="5" t="s">
        <v>421</v>
      </c>
      <c r="G383" s="538"/>
      <c r="H383" s="538"/>
      <c r="I383" s="538"/>
      <c r="J383" s="439">
        <f>SUBTOTAL(9,G383:I383)</f>
        <v>0</v>
      </c>
      <c r="K383" s="444">
        <f>IFERROR(J383/$J$18*100,"0.00")</f>
        <v>0</v>
      </c>
    </row>
    <row r="384" spans="1:11" ht="12.75" x14ac:dyDescent="0.2">
      <c r="A384" s="555">
        <v>2</v>
      </c>
      <c r="B384" s="535">
        <v>4</v>
      </c>
      <c r="C384" s="536">
        <v>7</v>
      </c>
      <c r="D384" s="536">
        <v>3</v>
      </c>
      <c r="E384" s="537"/>
      <c r="F384" s="9" t="s">
        <v>422</v>
      </c>
      <c r="G384" s="538">
        <f>+G385</f>
        <v>0</v>
      </c>
      <c r="H384" s="538">
        <f>+H385</f>
        <v>0</v>
      </c>
      <c r="I384" s="538">
        <f>+I385</f>
        <v>0</v>
      </c>
      <c r="J384" s="538">
        <f>+J385</f>
        <v>0</v>
      </c>
      <c r="K384" s="539">
        <f>+K385</f>
        <v>0</v>
      </c>
    </row>
    <row r="385" spans="1:11" ht="12.75" x14ac:dyDescent="0.2">
      <c r="A385" s="548">
        <v>2</v>
      </c>
      <c r="B385" s="541">
        <v>4</v>
      </c>
      <c r="C385" s="542">
        <v>7</v>
      </c>
      <c r="D385" s="542">
        <v>3</v>
      </c>
      <c r="E385" s="543" t="s">
        <v>296</v>
      </c>
      <c r="F385" s="5" t="s">
        <v>422</v>
      </c>
      <c r="G385" s="538"/>
      <c r="H385" s="538"/>
      <c r="I385" s="538"/>
      <c r="J385" s="439">
        <f>SUBTOTAL(9,G385:I385)</f>
        <v>0</v>
      </c>
      <c r="K385" s="444">
        <f>IFERROR(J385/$J$18*100,"0.00")</f>
        <v>0</v>
      </c>
    </row>
    <row r="386" spans="1:11" ht="12.75" x14ac:dyDescent="0.2">
      <c r="A386" s="528">
        <v>2</v>
      </c>
      <c r="B386" s="529">
        <v>4</v>
      </c>
      <c r="C386" s="530">
        <v>9</v>
      </c>
      <c r="D386" s="530"/>
      <c r="E386" s="531"/>
      <c r="F386" s="10" t="s">
        <v>423</v>
      </c>
      <c r="G386" s="532">
        <f>+G387+G389+G391+G393</f>
        <v>0</v>
      </c>
      <c r="H386" s="532">
        <f>+H387+H389+H391+H393</f>
        <v>0</v>
      </c>
      <c r="I386" s="532">
        <f>+I387+I389+I391+I393</f>
        <v>0</v>
      </c>
      <c r="J386" s="532">
        <f>+J387+J389+J391+J393</f>
        <v>0</v>
      </c>
      <c r="K386" s="533">
        <f>+K387+K389+K391+K393</f>
        <v>0</v>
      </c>
    </row>
    <row r="387" spans="1:11" ht="12.75" x14ac:dyDescent="0.2">
      <c r="A387" s="555">
        <v>2</v>
      </c>
      <c r="B387" s="535">
        <v>4</v>
      </c>
      <c r="C387" s="536">
        <v>9</v>
      </c>
      <c r="D387" s="536">
        <v>1</v>
      </c>
      <c r="E387" s="537"/>
      <c r="F387" s="9" t="s">
        <v>423</v>
      </c>
      <c r="G387" s="538">
        <f>+G388</f>
        <v>0</v>
      </c>
      <c r="H387" s="538">
        <f>+H388</f>
        <v>0</v>
      </c>
      <c r="I387" s="538">
        <f>+I388</f>
        <v>0</v>
      </c>
      <c r="J387" s="538">
        <f>+J388</f>
        <v>0</v>
      </c>
      <c r="K387" s="539">
        <f>+K388</f>
        <v>0</v>
      </c>
    </row>
    <row r="388" spans="1:11" ht="12.75" x14ac:dyDescent="0.2">
      <c r="A388" s="548">
        <v>2</v>
      </c>
      <c r="B388" s="541">
        <v>4</v>
      </c>
      <c r="C388" s="542">
        <v>9</v>
      </c>
      <c r="D388" s="542">
        <v>1</v>
      </c>
      <c r="E388" s="543" t="s">
        <v>296</v>
      </c>
      <c r="F388" s="5" t="s">
        <v>423</v>
      </c>
      <c r="G388" s="538"/>
      <c r="H388" s="538"/>
      <c r="I388" s="538"/>
      <c r="J388" s="439">
        <f>SUBTOTAL(9,G388:I388)</f>
        <v>0</v>
      </c>
      <c r="K388" s="444">
        <f>IFERROR(J388/$J$18*100,"0.00")</f>
        <v>0</v>
      </c>
    </row>
    <row r="389" spans="1:11" ht="12.75" x14ac:dyDescent="0.2">
      <c r="A389" s="555">
        <v>2</v>
      </c>
      <c r="B389" s="535">
        <v>4</v>
      </c>
      <c r="C389" s="536">
        <v>9</v>
      </c>
      <c r="D389" s="536">
        <v>2</v>
      </c>
      <c r="E389" s="537"/>
      <c r="F389" s="9" t="s">
        <v>424</v>
      </c>
      <c r="G389" s="538">
        <f>+G390</f>
        <v>0</v>
      </c>
      <c r="H389" s="538">
        <f>+H390</f>
        <v>0</v>
      </c>
      <c r="I389" s="538">
        <f>+I390</f>
        <v>0</v>
      </c>
      <c r="J389" s="538">
        <f>+J390</f>
        <v>0</v>
      </c>
      <c r="K389" s="539">
        <f>+K390</f>
        <v>0</v>
      </c>
    </row>
    <row r="390" spans="1:11" ht="12.75" x14ac:dyDescent="0.2">
      <c r="A390" s="548">
        <v>2</v>
      </c>
      <c r="B390" s="541">
        <v>4</v>
      </c>
      <c r="C390" s="542">
        <v>9</v>
      </c>
      <c r="D390" s="542">
        <v>2</v>
      </c>
      <c r="E390" s="543" t="s">
        <v>296</v>
      </c>
      <c r="F390" s="5" t="s">
        <v>424</v>
      </c>
      <c r="G390" s="538"/>
      <c r="H390" s="538"/>
      <c r="I390" s="538"/>
      <c r="J390" s="439">
        <f>SUBTOTAL(9,G390:I390)</f>
        <v>0</v>
      </c>
      <c r="K390" s="444">
        <f>IFERROR(J390/$J$18*100,"0.00")</f>
        <v>0</v>
      </c>
    </row>
    <row r="391" spans="1:11" ht="12.75" x14ac:dyDescent="0.2">
      <c r="A391" s="555">
        <v>2</v>
      </c>
      <c r="B391" s="535">
        <v>4</v>
      </c>
      <c r="C391" s="536">
        <v>9</v>
      </c>
      <c r="D391" s="536">
        <v>3</v>
      </c>
      <c r="E391" s="537"/>
      <c r="F391" s="9" t="s">
        <v>425</v>
      </c>
      <c r="G391" s="538">
        <f>+G392</f>
        <v>0</v>
      </c>
      <c r="H391" s="538">
        <f>+H392</f>
        <v>0</v>
      </c>
      <c r="I391" s="538">
        <f>+I392</f>
        <v>0</v>
      </c>
      <c r="J391" s="538">
        <f>+J392</f>
        <v>0</v>
      </c>
      <c r="K391" s="539">
        <f>+K392</f>
        <v>0</v>
      </c>
    </row>
    <row r="392" spans="1:11" ht="12.75" x14ac:dyDescent="0.2">
      <c r="A392" s="548">
        <v>2</v>
      </c>
      <c r="B392" s="541">
        <v>4</v>
      </c>
      <c r="C392" s="542">
        <v>9</v>
      </c>
      <c r="D392" s="542">
        <v>3</v>
      </c>
      <c r="E392" s="543" t="s">
        <v>296</v>
      </c>
      <c r="F392" s="5" t="s">
        <v>425</v>
      </c>
      <c r="G392" s="538"/>
      <c r="H392" s="538"/>
      <c r="I392" s="538"/>
      <c r="J392" s="439">
        <f>SUBTOTAL(9,G392:I392)</f>
        <v>0</v>
      </c>
      <c r="K392" s="444">
        <f>IFERROR(J392/$J$18*100,"0.00")</f>
        <v>0</v>
      </c>
    </row>
    <row r="393" spans="1:11" ht="12.75" x14ac:dyDescent="0.2">
      <c r="A393" s="555">
        <v>2</v>
      </c>
      <c r="B393" s="535">
        <v>4</v>
      </c>
      <c r="C393" s="536">
        <v>9</v>
      </c>
      <c r="D393" s="536">
        <v>4</v>
      </c>
      <c r="E393" s="537"/>
      <c r="F393" s="9" t="s">
        <v>426</v>
      </c>
      <c r="G393" s="538">
        <f>+G394</f>
        <v>0</v>
      </c>
      <c r="H393" s="538">
        <f>+H394</f>
        <v>0</v>
      </c>
      <c r="I393" s="538">
        <f>+I394</f>
        <v>0</v>
      </c>
      <c r="J393" s="538">
        <f>+J394</f>
        <v>0</v>
      </c>
      <c r="K393" s="539">
        <f>+K394</f>
        <v>0</v>
      </c>
    </row>
    <row r="394" spans="1:11" ht="12.75" x14ac:dyDescent="0.2">
      <c r="A394" s="540">
        <v>2</v>
      </c>
      <c r="B394" s="541">
        <v>4</v>
      </c>
      <c r="C394" s="542">
        <v>9</v>
      </c>
      <c r="D394" s="542">
        <v>4</v>
      </c>
      <c r="E394" s="543" t="s">
        <v>296</v>
      </c>
      <c r="F394" s="5" t="s">
        <v>426</v>
      </c>
      <c r="G394" s="538"/>
      <c r="H394" s="538"/>
      <c r="I394" s="538"/>
      <c r="J394" s="439">
        <f>SUBTOTAL(9,G394:I394)</f>
        <v>0</v>
      </c>
      <c r="K394" s="444">
        <f>IFERROR(J394/$J$18*100,"0.00")</f>
        <v>0</v>
      </c>
    </row>
    <row r="395" spans="1:11" ht="12.75" x14ac:dyDescent="0.2">
      <c r="A395" s="521">
        <v>2</v>
      </c>
      <c r="B395" s="522">
        <v>5</v>
      </c>
      <c r="C395" s="523"/>
      <c r="D395" s="523"/>
      <c r="E395" s="524"/>
      <c r="F395" s="11" t="s">
        <v>427</v>
      </c>
      <c r="G395" s="525">
        <f>+G396+G398+G400</f>
        <v>0</v>
      </c>
      <c r="H395" s="525">
        <f>+H396+H398+H400</f>
        <v>0</v>
      </c>
      <c r="I395" s="525">
        <f>+I396+I398+I400</f>
        <v>0</v>
      </c>
      <c r="J395" s="525">
        <f>+J396+J398+J400</f>
        <v>0</v>
      </c>
      <c r="K395" s="526">
        <f>+K396+K398+K400</f>
        <v>0</v>
      </c>
    </row>
    <row r="396" spans="1:11" ht="12.75" x14ac:dyDescent="0.2">
      <c r="A396" s="528">
        <v>2</v>
      </c>
      <c r="B396" s="529">
        <v>5</v>
      </c>
      <c r="C396" s="530">
        <v>1</v>
      </c>
      <c r="D396" s="530"/>
      <c r="E396" s="531"/>
      <c r="F396" s="10" t="s">
        <v>428</v>
      </c>
      <c r="G396" s="532">
        <f>+G397</f>
        <v>0</v>
      </c>
      <c r="H396" s="532">
        <f>+H397</f>
        <v>0</v>
      </c>
      <c r="I396" s="532">
        <f>+I397</f>
        <v>0</v>
      </c>
      <c r="J396" s="532">
        <f>+J397</f>
        <v>0</v>
      </c>
      <c r="K396" s="533">
        <f>+K397</f>
        <v>0</v>
      </c>
    </row>
    <row r="397" spans="1:11" ht="12.75" x14ac:dyDescent="0.2">
      <c r="A397" s="540">
        <v>2</v>
      </c>
      <c r="B397" s="541">
        <v>5</v>
      </c>
      <c r="C397" s="542">
        <v>1</v>
      </c>
      <c r="D397" s="542">
        <v>1</v>
      </c>
      <c r="E397" s="543" t="s">
        <v>296</v>
      </c>
      <c r="F397" s="5" t="s">
        <v>429</v>
      </c>
      <c r="G397" s="538"/>
      <c r="H397" s="538"/>
      <c r="I397" s="538"/>
      <c r="J397" s="439">
        <f>SUBTOTAL(9,G397:I397)</f>
        <v>0</v>
      </c>
      <c r="K397" s="444">
        <f>IFERROR(J397/$J$18*100,"0.00")</f>
        <v>0</v>
      </c>
    </row>
    <row r="398" spans="1:11" ht="12.75" x14ac:dyDescent="0.2">
      <c r="A398" s="534">
        <v>2</v>
      </c>
      <c r="B398" s="535">
        <v>5</v>
      </c>
      <c r="C398" s="536">
        <v>1</v>
      </c>
      <c r="D398" s="536">
        <v>2</v>
      </c>
      <c r="E398" s="537"/>
      <c r="F398" s="9" t="s">
        <v>430</v>
      </c>
      <c r="G398" s="538">
        <f>+G399</f>
        <v>0</v>
      </c>
      <c r="H398" s="538">
        <f>+H399</f>
        <v>0</v>
      </c>
      <c r="I398" s="538">
        <f>+I399</f>
        <v>0</v>
      </c>
      <c r="J398" s="538">
        <f>+J399</f>
        <v>0</v>
      </c>
      <c r="K398" s="539">
        <f>+K399</f>
        <v>0</v>
      </c>
    </row>
    <row r="399" spans="1:11" ht="12.75" x14ac:dyDescent="0.2">
      <c r="A399" s="540">
        <v>2</v>
      </c>
      <c r="B399" s="541">
        <v>5</v>
      </c>
      <c r="C399" s="542">
        <v>1</v>
      </c>
      <c r="D399" s="542">
        <v>2</v>
      </c>
      <c r="E399" s="543" t="s">
        <v>296</v>
      </c>
      <c r="F399" s="5" t="s">
        <v>430</v>
      </c>
      <c r="G399" s="538"/>
      <c r="H399" s="538"/>
      <c r="I399" s="538"/>
      <c r="J399" s="439">
        <f>SUBTOTAL(9,G399:I399)</f>
        <v>0</v>
      </c>
      <c r="K399" s="444">
        <f>IFERROR(J399/$J$18*100,"0.00")</f>
        <v>0</v>
      </c>
    </row>
    <row r="400" spans="1:11" ht="12.75" x14ac:dyDescent="0.2">
      <c r="A400" s="534">
        <v>2</v>
      </c>
      <c r="B400" s="535">
        <v>5</v>
      </c>
      <c r="C400" s="536">
        <v>1</v>
      </c>
      <c r="D400" s="536">
        <v>3</v>
      </c>
      <c r="E400" s="537"/>
      <c r="F400" s="9" t="s">
        <v>431</v>
      </c>
      <c r="G400" s="538">
        <f>+G401</f>
        <v>0</v>
      </c>
      <c r="H400" s="538">
        <f>+H401</f>
        <v>0</v>
      </c>
      <c r="I400" s="538">
        <f>+I401</f>
        <v>0</v>
      </c>
      <c r="J400" s="538">
        <f>+J401</f>
        <v>0</v>
      </c>
      <c r="K400" s="539">
        <f>+K401</f>
        <v>0</v>
      </c>
    </row>
    <row r="401" spans="1:11" ht="12.75" x14ac:dyDescent="0.2">
      <c r="A401" s="540">
        <v>2</v>
      </c>
      <c r="B401" s="541">
        <v>5</v>
      </c>
      <c r="C401" s="542">
        <v>1</v>
      </c>
      <c r="D401" s="542">
        <v>3</v>
      </c>
      <c r="E401" s="543" t="s">
        <v>296</v>
      </c>
      <c r="F401" s="5" t="s">
        <v>431</v>
      </c>
      <c r="G401" s="538"/>
      <c r="H401" s="538"/>
      <c r="I401" s="538"/>
      <c r="J401" s="439">
        <f>SUBTOTAL(9,G401:I401)</f>
        <v>0</v>
      </c>
      <c r="K401" s="444">
        <f>IFERROR(J401/$J$18*100,"0.00")</f>
        <v>0</v>
      </c>
    </row>
    <row r="402" spans="1:11" ht="12.75" x14ac:dyDescent="0.2">
      <c r="A402" s="521">
        <v>2</v>
      </c>
      <c r="B402" s="522">
        <v>6</v>
      </c>
      <c r="C402" s="523"/>
      <c r="D402" s="523"/>
      <c r="E402" s="524"/>
      <c r="F402" s="11" t="s">
        <v>242</v>
      </c>
      <c r="G402" s="525">
        <f>+G403+G414+G423+G432+G439+G454+G459+G478</f>
        <v>44103010.800000004</v>
      </c>
      <c r="H402" s="525">
        <f>+H403+H414+H423+H432+H439+H454+H459+H478</f>
        <v>697889.97</v>
      </c>
      <c r="I402" s="525">
        <f>+I403+I414+I423+I432+I439+I454+I459+I478</f>
        <v>0</v>
      </c>
      <c r="J402" s="525">
        <f>+J403+J414+J423+J432+J439+J454+J459+J478</f>
        <v>44800900.770000003</v>
      </c>
      <c r="K402" s="526">
        <f>+K403+K414+K423+K432+K439+K454+K459+K478</f>
        <v>5.4460349962055181</v>
      </c>
    </row>
    <row r="403" spans="1:11" ht="12.75" x14ac:dyDescent="0.2">
      <c r="A403" s="528">
        <v>2</v>
      </c>
      <c r="B403" s="529">
        <v>6</v>
      </c>
      <c r="C403" s="530">
        <v>1</v>
      </c>
      <c r="D403" s="530"/>
      <c r="E403" s="531"/>
      <c r="F403" s="10" t="s">
        <v>243</v>
      </c>
      <c r="G403" s="532">
        <f>+G404+G406+G408+G410+G412</f>
        <v>7307333.8400000008</v>
      </c>
      <c r="H403" s="532">
        <f>+H404+H406+H408+H410+H412</f>
        <v>498285.8</v>
      </c>
      <c r="I403" s="532">
        <f>+I404+I406+I408+I410+I412</f>
        <v>0</v>
      </c>
      <c r="J403" s="532">
        <f>+J404+J406+J408+J410+J412</f>
        <v>7805619.6400000006</v>
      </c>
      <c r="K403" s="533">
        <f>+K404+K406+K408+K410+K412</f>
        <v>0.94885765678566125</v>
      </c>
    </row>
    <row r="404" spans="1:11" ht="12.75" x14ac:dyDescent="0.2">
      <c r="A404" s="534">
        <v>2</v>
      </c>
      <c r="B404" s="535">
        <v>6</v>
      </c>
      <c r="C404" s="536">
        <v>1</v>
      </c>
      <c r="D404" s="536">
        <v>1</v>
      </c>
      <c r="E404" s="537"/>
      <c r="F404" s="547" t="s">
        <v>244</v>
      </c>
      <c r="G404" s="538">
        <f>+G405</f>
        <v>2379153.2000000002</v>
      </c>
      <c r="H404" s="538">
        <f>+H405</f>
        <v>0</v>
      </c>
      <c r="I404" s="538">
        <f>+I405</f>
        <v>0</v>
      </c>
      <c r="J404" s="538">
        <f>+J405</f>
        <v>2379153.2000000002</v>
      </c>
      <c r="K404" s="539">
        <f>+K405</f>
        <v>0.28921185435652458</v>
      </c>
    </row>
    <row r="405" spans="1:11" ht="12.75" x14ac:dyDescent="0.2">
      <c r="A405" s="540">
        <v>2</v>
      </c>
      <c r="B405" s="541">
        <v>6</v>
      </c>
      <c r="C405" s="542">
        <v>1</v>
      </c>
      <c r="D405" s="542">
        <v>1</v>
      </c>
      <c r="E405" s="543" t="s">
        <v>296</v>
      </c>
      <c r="F405" s="5" t="s">
        <v>244</v>
      </c>
      <c r="G405" s="439">
        <v>2379153.2000000002</v>
      </c>
      <c r="H405" s="538"/>
      <c r="I405" s="538"/>
      <c r="J405" s="439">
        <f>SUBTOTAL(9,G405:I405)</f>
        <v>2379153.2000000002</v>
      </c>
      <c r="K405" s="444">
        <f>IFERROR(J405/$J$18*100,"0.00")</f>
        <v>0.28921185435652458</v>
      </c>
    </row>
    <row r="406" spans="1:11" ht="12.75" x14ac:dyDescent="0.2">
      <c r="A406" s="534">
        <v>2</v>
      </c>
      <c r="B406" s="535">
        <v>6</v>
      </c>
      <c r="C406" s="536">
        <v>1</v>
      </c>
      <c r="D406" s="536">
        <v>2</v>
      </c>
      <c r="E406" s="537"/>
      <c r="F406" s="547" t="s">
        <v>432</v>
      </c>
      <c r="G406" s="538">
        <f>+G407</f>
        <v>0</v>
      </c>
      <c r="H406" s="538">
        <f>+H407</f>
        <v>0</v>
      </c>
      <c r="I406" s="538">
        <f>+I407</f>
        <v>0</v>
      </c>
      <c r="J406" s="538">
        <f>+J407</f>
        <v>0</v>
      </c>
      <c r="K406" s="539">
        <f>+K407</f>
        <v>0</v>
      </c>
    </row>
    <row r="407" spans="1:11" ht="12.75" x14ac:dyDescent="0.2">
      <c r="A407" s="540">
        <v>2</v>
      </c>
      <c r="B407" s="541">
        <v>6</v>
      </c>
      <c r="C407" s="542">
        <v>1</v>
      </c>
      <c r="D407" s="542">
        <v>2</v>
      </c>
      <c r="E407" s="543" t="s">
        <v>296</v>
      </c>
      <c r="F407" s="5" t="s">
        <v>432</v>
      </c>
      <c r="G407" s="538"/>
      <c r="H407" s="538"/>
      <c r="I407" s="538"/>
      <c r="J407" s="439">
        <f>SUBTOTAL(9,G407:I407)</f>
        <v>0</v>
      </c>
      <c r="K407" s="444">
        <f>IFERROR(J407/$J$18*100,"0.00")</f>
        <v>0</v>
      </c>
    </row>
    <row r="408" spans="1:11" ht="12.75" x14ac:dyDescent="0.2">
      <c r="A408" s="534">
        <v>2</v>
      </c>
      <c r="B408" s="535">
        <v>6</v>
      </c>
      <c r="C408" s="536">
        <v>1</v>
      </c>
      <c r="D408" s="536">
        <v>3</v>
      </c>
      <c r="E408" s="537"/>
      <c r="F408" s="9" t="s">
        <v>433</v>
      </c>
      <c r="G408" s="538">
        <f>+G409</f>
        <v>2837408.6400000006</v>
      </c>
      <c r="H408" s="538">
        <f>+H409</f>
        <v>267340.79999999999</v>
      </c>
      <c r="I408" s="538">
        <f>+I409</f>
        <v>0</v>
      </c>
      <c r="J408" s="538">
        <f>+J409</f>
        <v>3104749.4400000004</v>
      </c>
      <c r="K408" s="539">
        <f>+K409</f>
        <v>0.37741594061903255</v>
      </c>
    </row>
    <row r="409" spans="1:11" ht="12.75" x14ac:dyDescent="0.2">
      <c r="A409" s="540">
        <v>2</v>
      </c>
      <c r="B409" s="541">
        <v>6</v>
      </c>
      <c r="C409" s="542">
        <v>1</v>
      </c>
      <c r="D409" s="542">
        <v>3</v>
      </c>
      <c r="E409" s="543" t="s">
        <v>296</v>
      </c>
      <c r="F409" s="5" t="s">
        <v>433</v>
      </c>
      <c r="G409" s="439">
        <v>2837408.6400000006</v>
      </c>
      <c r="H409" s="439">
        <v>267340.79999999999</v>
      </c>
      <c r="I409" s="538"/>
      <c r="J409" s="439">
        <f>SUBTOTAL(9,G409:I409)</f>
        <v>3104749.4400000004</v>
      </c>
      <c r="K409" s="444">
        <f>IFERROR(J409/$J$18*100,"0.00")</f>
        <v>0.37741594061903255</v>
      </c>
    </row>
    <row r="410" spans="1:11" ht="12.75" x14ac:dyDescent="0.2">
      <c r="A410" s="534">
        <v>2</v>
      </c>
      <c r="B410" s="535">
        <v>6</v>
      </c>
      <c r="C410" s="536">
        <v>1</v>
      </c>
      <c r="D410" s="536">
        <v>4</v>
      </c>
      <c r="E410" s="537"/>
      <c r="F410" s="547" t="s">
        <v>434</v>
      </c>
      <c r="G410" s="538">
        <f>+G411</f>
        <v>882555</v>
      </c>
      <c r="H410" s="538">
        <f>+H411</f>
        <v>110945</v>
      </c>
      <c r="I410" s="538">
        <f>+I411</f>
        <v>0</v>
      </c>
      <c r="J410" s="538">
        <f>+J411</f>
        <v>993500</v>
      </c>
      <c r="K410" s="539">
        <f>+K411</f>
        <v>0.12077069156505228</v>
      </c>
    </row>
    <row r="411" spans="1:11" ht="12.75" x14ac:dyDescent="0.2">
      <c r="A411" s="540">
        <v>2</v>
      </c>
      <c r="B411" s="541">
        <v>6</v>
      </c>
      <c r="C411" s="542">
        <v>1</v>
      </c>
      <c r="D411" s="542">
        <v>4</v>
      </c>
      <c r="E411" s="543" t="s">
        <v>296</v>
      </c>
      <c r="F411" s="5" t="s">
        <v>434</v>
      </c>
      <c r="G411" s="439">
        <v>882555</v>
      </c>
      <c r="H411" s="445">
        <v>110945</v>
      </c>
      <c r="I411" s="538"/>
      <c r="J411" s="439">
        <f>SUBTOTAL(9,G411:I411)</f>
        <v>993500</v>
      </c>
      <c r="K411" s="444">
        <f>IFERROR(J411/$J$18*100,"0.00")</f>
        <v>0.12077069156505228</v>
      </c>
    </row>
    <row r="412" spans="1:11" ht="12.75" x14ac:dyDescent="0.2">
      <c r="A412" s="534">
        <v>2</v>
      </c>
      <c r="B412" s="535">
        <v>6</v>
      </c>
      <c r="C412" s="536">
        <v>1</v>
      </c>
      <c r="D412" s="536">
        <v>9</v>
      </c>
      <c r="E412" s="537"/>
      <c r="F412" s="547" t="s">
        <v>245</v>
      </c>
      <c r="G412" s="538">
        <f>+G413</f>
        <v>1208217</v>
      </c>
      <c r="H412" s="563">
        <f>+H413</f>
        <v>120000</v>
      </c>
      <c r="I412" s="538">
        <f>+I413</f>
        <v>0</v>
      </c>
      <c r="J412" s="538">
        <f>+J413</f>
        <v>1328217</v>
      </c>
      <c r="K412" s="539">
        <f>+K413</f>
        <v>0.16145917024505188</v>
      </c>
    </row>
    <row r="413" spans="1:11" ht="12.75" x14ac:dyDescent="0.2">
      <c r="A413" s="540">
        <v>2</v>
      </c>
      <c r="B413" s="541">
        <v>6</v>
      </c>
      <c r="C413" s="542">
        <v>1</v>
      </c>
      <c r="D413" s="542">
        <v>9</v>
      </c>
      <c r="E413" s="543" t="s">
        <v>296</v>
      </c>
      <c r="F413" s="5" t="s">
        <v>245</v>
      </c>
      <c r="G413" s="439">
        <v>1208217</v>
      </c>
      <c r="H413" s="445">
        <v>120000</v>
      </c>
      <c r="I413" s="538"/>
      <c r="J413" s="439">
        <f>SUBTOTAL(9,G413:I413)</f>
        <v>1328217</v>
      </c>
      <c r="K413" s="444">
        <f>IFERROR(J413/$J$18*100,"0.00")</f>
        <v>0.16145917024505188</v>
      </c>
    </row>
    <row r="414" spans="1:11" ht="12.75" x14ac:dyDescent="0.2">
      <c r="A414" s="528">
        <v>2</v>
      </c>
      <c r="B414" s="529">
        <v>6</v>
      </c>
      <c r="C414" s="530">
        <v>2</v>
      </c>
      <c r="D414" s="530"/>
      <c r="E414" s="531"/>
      <c r="F414" s="10" t="s">
        <v>246</v>
      </c>
      <c r="G414" s="532">
        <f>+G415+G417+G419+G421</f>
        <v>86900</v>
      </c>
      <c r="H414" s="532">
        <f>+H415+H417+H419+H421</f>
        <v>0</v>
      </c>
      <c r="I414" s="532">
        <f>+I415+I417+I419+I421</f>
        <v>0</v>
      </c>
      <c r="J414" s="532">
        <f>+J415+J417+J419+J421</f>
        <v>86900</v>
      </c>
      <c r="K414" s="533">
        <f>+K415+K417+K419+K421</f>
        <v>1.0563636735785651E-2</v>
      </c>
    </row>
    <row r="415" spans="1:11" ht="12.75" x14ac:dyDescent="0.2">
      <c r="A415" s="534">
        <v>2</v>
      </c>
      <c r="B415" s="535">
        <v>6</v>
      </c>
      <c r="C415" s="536">
        <v>2</v>
      </c>
      <c r="D415" s="536">
        <v>1</v>
      </c>
      <c r="E415" s="537"/>
      <c r="F415" s="547" t="s">
        <v>435</v>
      </c>
      <c r="G415" s="538">
        <f>+G416</f>
        <v>86900</v>
      </c>
      <c r="H415" s="538">
        <f>+H416</f>
        <v>0</v>
      </c>
      <c r="I415" s="538">
        <f>+I416</f>
        <v>0</v>
      </c>
      <c r="J415" s="538">
        <f>+J416</f>
        <v>86900</v>
      </c>
      <c r="K415" s="539">
        <f>+K416</f>
        <v>1.0563636735785651E-2</v>
      </c>
    </row>
    <row r="416" spans="1:11" ht="12.75" x14ac:dyDescent="0.2">
      <c r="A416" s="548">
        <v>2</v>
      </c>
      <c r="B416" s="541">
        <v>6</v>
      </c>
      <c r="C416" s="542">
        <v>2</v>
      </c>
      <c r="D416" s="542">
        <v>1</v>
      </c>
      <c r="E416" s="543" t="s">
        <v>296</v>
      </c>
      <c r="F416" s="5" t="s">
        <v>435</v>
      </c>
      <c r="G416" s="439">
        <v>86900</v>
      </c>
      <c r="H416" s="538"/>
      <c r="I416" s="538"/>
      <c r="J416" s="439">
        <f>SUBTOTAL(9,G416:I416)</f>
        <v>86900</v>
      </c>
      <c r="K416" s="444">
        <f>IFERROR(J416/$J$18*100,"0.00")</f>
        <v>1.0563636735785651E-2</v>
      </c>
    </row>
    <row r="417" spans="1:11" ht="12.75" x14ac:dyDescent="0.2">
      <c r="A417" s="555">
        <v>2</v>
      </c>
      <c r="B417" s="535">
        <v>6</v>
      </c>
      <c r="C417" s="536">
        <v>2</v>
      </c>
      <c r="D417" s="536">
        <v>2</v>
      </c>
      <c r="E417" s="537"/>
      <c r="F417" s="9" t="s">
        <v>247</v>
      </c>
      <c r="G417" s="538">
        <f>+G418</f>
        <v>0</v>
      </c>
      <c r="H417" s="538">
        <f>+H418</f>
        <v>0</v>
      </c>
      <c r="I417" s="538">
        <f>+I418</f>
        <v>0</v>
      </c>
      <c r="J417" s="538">
        <f>+J418</f>
        <v>0</v>
      </c>
      <c r="K417" s="539">
        <f>+K418</f>
        <v>0</v>
      </c>
    </row>
    <row r="418" spans="1:11" ht="12.75" x14ac:dyDescent="0.2">
      <c r="A418" s="548">
        <v>2</v>
      </c>
      <c r="B418" s="541">
        <v>6</v>
      </c>
      <c r="C418" s="542">
        <v>2</v>
      </c>
      <c r="D418" s="542">
        <v>2</v>
      </c>
      <c r="E418" s="543" t="s">
        <v>296</v>
      </c>
      <c r="F418" s="5" t="s">
        <v>247</v>
      </c>
      <c r="G418" s="538"/>
      <c r="H418" s="538"/>
      <c r="I418" s="538"/>
      <c r="J418" s="439">
        <f>SUBTOTAL(9,G418:I418)</f>
        <v>0</v>
      </c>
      <c r="K418" s="444">
        <f>IFERROR(J418/$J$18*100,"0.00")</f>
        <v>0</v>
      </c>
    </row>
    <row r="419" spans="1:11" ht="12.75" x14ac:dyDescent="0.2">
      <c r="A419" s="534">
        <v>2</v>
      </c>
      <c r="B419" s="535">
        <v>6</v>
      </c>
      <c r="C419" s="536">
        <v>2</v>
      </c>
      <c r="D419" s="536">
        <v>3</v>
      </c>
      <c r="E419" s="537"/>
      <c r="F419" s="547" t="s">
        <v>248</v>
      </c>
      <c r="G419" s="538">
        <f>+G420</f>
        <v>0</v>
      </c>
      <c r="H419" s="538">
        <f>+H420</f>
        <v>0</v>
      </c>
      <c r="I419" s="538">
        <f>+I420</f>
        <v>0</v>
      </c>
      <c r="J419" s="538">
        <f>+J420</f>
        <v>0</v>
      </c>
      <c r="K419" s="539">
        <f>+K420</f>
        <v>0</v>
      </c>
    </row>
    <row r="420" spans="1:11" ht="12.75" x14ac:dyDescent="0.2">
      <c r="A420" s="548">
        <v>2</v>
      </c>
      <c r="B420" s="541">
        <v>6</v>
      </c>
      <c r="C420" s="542">
        <v>2</v>
      </c>
      <c r="D420" s="542">
        <v>3</v>
      </c>
      <c r="E420" s="543" t="s">
        <v>296</v>
      </c>
      <c r="F420" s="5" t="s">
        <v>248</v>
      </c>
      <c r="G420" s="538"/>
      <c r="H420" s="538"/>
      <c r="I420" s="538"/>
      <c r="J420" s="439">
        <f>SUBTOTAL(9,G420:I420)</f>
        <v>0</v>
      </c>
      <c r="K420" s="444">
        <f>IFERROR(J420/$J$18*100,"0.00")</f>
        <v>0</v>
      </c>
    </row>
    <row r="421" spans="1:11" ht="12.75" x14ac:dyDescent="0.2">
      <c r="A421" s="534">
        <v>2</v>
      </c>
      <c r="B421" s="535">
        <v>6</v>
      </c>
      <c r="C421" s="536">
        <v>2</v>
      </c>
      <c r="D421" s="536">
        <v>4</v>
      </c>
      <c r="E421" s="537"/>
      <c r="F421" s="547" t="s">
        <v>249</v>
      </c>
      <c r="G421" s="538">
        <f>+G422</f>
        <v>0</v>
      </c>
      <c r="H421" s="538">
        <f>+H422</f>
        <v>0</v>
      </c>
      <c r="I421" s="538">
        <f>+I422</f>
        <v>0</v>
      </c>
      <c r="J421" s="538">
        <f>+J422</f>
        <v>0</v>
      </c>
      <c r="K421" s="539">
        <f>+K422</f>
        <v>0</v>
      </c>
    </row>
    <row r="422" spans="1:11" ht="12.75" x14ac:dyDescent="0.2">
      <c r="A422" s="548">
        <v>2</v>
      </c>
      <c r="B422" s="541">
        <v>6</v>
      </c>
      <c r="C422" s="542">
        <v>2</v>
      </c>
      <c r="D422" s="542">
        <v>4</v>
      </c>
      <c r="E422" s="543" t="s">
        <v>296</v>
      </c>
      <c r="F422" s="5" t="s">
        <v>249</v>
      </c>
      <c r="G422" s="538"/>
      <c r="H422" s="538"/>
      <c r="I422" s="538"/>
      <c r="J422" s="439">
        <f>SUBTOTAL(9,G422:I422)</f>
        <v>0</v>
      </c>
      <c r="K422" s="444">
        <f>IFERROR(J422/$J$18*100,"0.00")</f>
        <v>0</v>
      </c>
    </row>
    <row r="423" spans="1:11" ht="12.75" x14ac:dyDescent="0.2">
      <c r="A423" s="528">
        <v>2</v>
      </c>
      <c r="B423" s="529">
        <v>6</v>
      </c>
      <c r="C423" s="530">
        <v>3</v>
      </c>
      <c r="D423" s="530"/>
      <c r="E423" s="531"/>
      <c r="F423" s="10" t="s">
        <v>250</v>
      </c>
      <c r="G423" s="532">
        <f>+G424+G426+G428+G430</f>
        <v>36199087.969999999</v>
      </c>
      <c r="H423" s="532">
        <f>+H424+H426+H428+H430</f>
        <v>195104.16999999998</v>
      </c>
      <c r="I423" s="532">
        <f>+I424+I426+I428+I430</f>
        <v>0</v>
      </c>
      <c r="J423" s="572">
        <f>+J424+J426+J428+J430</f>
        <v>36394192.140000001</v>
      </c>
      <c r="K423" s="573">
        <f>+K424+K426+K428+K430</f>
        <v>4.424108458680613</v>
      </c>
    </row>
    <row r="424" spans="1:11" ht="12.75" x14ac:dyDescent="0.2">
      <c r="A424" s="555">
        <v>2</v>
      </c>
      <c r="B424" s="535">
        <v>6</v>
      </c>
      <c r="C424" s="536">
        <v>3</v>
      </c>
      <c r="D424" s="536">
        <v>1</v>
      </c>
      <c r="E424" s="537"/>
      <c r="F424" s="9" t="s">
        <v>251</v>
      </c>
      <c r="G424" s="538">
        <f>+G425</f>
        <v>36199087.969999999</v>
      </c>
      <c r="H424" s="538">
        <f>+H425</f>
        <v>0</v>
      </c>
      <c r="I424" s="538">
        <f>+I425</f>
        <v>0</v>
      </c>
      <c r="J424" s="538">
        <f>+J425</f>
        <v>36199087.969999999</v>
      </c>
      <c r="K424" s="539">
        <f>+K425</f>
        <v>4.4003914324721327</v>
      </c>
    </row>
    <row r="425" spans="1:11" ht="12.75" x14ac:dyDescent="0.2">
      <c r="A425" s="540">
        <v>2</v>
      </c>
      <c r="B425" s="541">
        <v>6</v>
      </c>
      <c r="C425" s="542">
        <v>3</v>
      </c>
      <c r="D425" s="542">
        <v>1</v>
      </c>
      <c r="E425" s="543" t="s">
        <v>296</v>
      </c>
      <c r="F425" s="544" t="s">
        <v>251</v>
      </c>
      <c r="G425" s="439">
        <f>+PPNE4!N423</f>
        <v>36199087.969999999</v>
      </c>
      <c r="H425" s="538"/>
      <c r="I425" s="538"/>
      <c r="J425" s="439">
        <f>SUBTOTAL(9,G425:I425)</f>
        <v>36199087.969999999</v>
      </c>
      <c r="K425" s="444">
        <f>IFERROR(J425/$J$18*100,"0.00")</f>
        <v>4.4003914324721327</v>
      </c>
    </row>
    <row r="426" spans="1:11" ht="12.75" x14ac:dyDescent="0.2">
      <c r="A426" s="534">
        <v>2</v>
      </c>
      <c r="B426" s="535">
        <v>6</v>
      </c>
      <c r="C426" s="536">
        <v>3</v>
      </c>
      <c r="D426" s="536">
        <v>2</v>
      </c>
      <c r="E426" s="537"/>
      <c r="F426" s="547" t="s">
        <v>252</v>
      </c>
      <c r="G426" s="538">
        <f>+G427</f>
        <v>0</v>
      </c>
      <c r="H426" s="538">
        <f>+H427</f>
        <v>195104.16999999998</v>
      </c>
      <c r="I426" s="538">
        <f>+I427</f>
        <v>0</v>
      </c>
      <c r="J426" s="538">
        <f>+J427</f>
        <v>195104.16999999998</v>
      </c>
      <c r="K426" s="539">
        <f>+K427</f>
        <v>2.3717026208480652E-2</v>
      </c>
    </row>
    <row r="427" spans="1:11" ht="12.75" x14ac:dyDescent="0.2">
      <c r="A427" s="548">
        <v>2</v>
      </c>
      <c r="B427" s="541">
        <v>6</v>
      </c>
      <c r="C427" s="542">
        <v>3</v>
      </c>
      <c r="D427" s="542">
        <v>2</v>
      </c>
      <c r="E427" s="543" t="s">
        <v>296</v>
      </c>
      <c r="F427" s="5" t="s">
        <v>252</v>
      </c>
      <c r="G427" s="538"/>
      <c r="H427" s="439">
        <v>195104.16999999998</v>
      </c>
      <c r="I427" s="538"/>
      <c r="J427" s="439">
        <f>SUBTOTAL(9,G427:I427)</f>
        <v>195104.16999999998</v>
      </c>
      <c r="K427" s="444">
        <f>IFERROR(J427/$J$18*100,"0.00")</f>
        <v>2.3717026208480652E-2</v>
      </c>
    </row>
    <row r="428" spans="1:11" ht="12.75" x14ac:dyDescent="0.2">
      <c r="A428" s="534">
        <v>2</v>
      </c>
      <c r="B428" s="535">
        <v>6</v>
      </c>
      <c r="C428" s="536">
        <v>3</v>
      </c>
      <c r="D428" s="536">
        <v>3</v>
      </c>
      <c r="E428" s="537"/>
      <c r="F428" s="547" t="s">
        <v>253</v>
      </c>
      <c r="G428" s="538">
        <f>+G429</f>
        <v>0</v>
      </c>
      <c r="H428" s="538">
        <f>+H429</f>
        <v>0</v>
      </c>
      <c r="I428" s="538">
        <f>+I429</f>
        <v>0</v>
      </c>
      <c r="J428" s="538">
        <f>+J429</f>
        <v>0</v>
      </c>
      <c r="K428" s="539">
        <f>+K429</f>
        <v>0</v>
      </c>
    </row>
    <row r="429" spans="1:11" ht="12.75" x14ac:dyDescent="0.2">
      <c r="A429" s="548">
        <v>2</v>
      </c>
      <c r="B429" s="541">
        <v>6</v>
      </c>
      <c r="C429" s="542">
        <v>3</v>
      </c>
      <c r="D429" s="542">
        <v>3</v>
      </c>
      <c r="E429" s="543" t="s">
        <v>296</v>
      </c>
      <c r="F429" s="5" t="s">
        <v>253</v>
      </c>
      <c r="G429" s="538"/>
      <c r="H429" s="538"/>
      <c r="I429" s="538"/>
      <c r="J429" s="439">
        <f>SUBTOTAL(9,G429:I429)</f>
        <v>0</v>
      </c>
      <c r="K429" s="444">
        <f>IFERROR(J429/$J$18*100,"0.00")</f>
        <v>0</v>
      </c>
    </row>
    <row r="430" spans="1:11" ht="12.75" x14ac:dyDescent="0.2">
      <c r="A430" s="534">
        <v>2</v>
      </c>
      <c r="B430" s="535">
        <v>6</v>
      </c>
      <c r="C430" s="536">
        <v>3</v>
      </c>
      <c r="D430" s="536">
        <v>4</v>
      </c>
      <c r="E430" s="537"/>
      <c r="F430" s="547" t="s">
        <v>254</v>
      </c>
      <c r="G430" s="538">
        <f>+G431</f>
        <v>0</v>
      </c>
      <c r="H430" s="538">
        <f>+H431</f>
        <v>0</v>
      </c>
      <c r="I430" s="538">
        <f>+I431</f>
        <v>0</v>
      </c>
      <c r="J430" s="538">
        <f>+J431</f>
        <v>0</v>
      </c>
      <c r="K430" s="539">
        <f>+K431</f>
        <v>0</v>
      </c>
    </row>
    <row r="431" spans="1:11" ht="12.75" x14ac:dyDescent="0.2">
      <c r="A431" s="548">
        <v>2</v>
      </c>
      <c r="B431" s="541">
        <v>6</v>
      </c>
      <c r="C431" s="542">
        <v>3</v>
      </c>
      <c r="D431" s="542">
        <v>4</v>
      </c>
      <c r="E431" s="543" t="s">
        <v>296</v>
      </c>
      <c r="F431" s="5" t="s">
        <v>254</v>
      </c>
      <c r="G431" s="538"/>
      <c r="H431" s="538"/>
      <c r="I431" s="538"/>
      <c r="J431" s="439">
        <f>SUBTOTAL(9,G431:I431)</f>
        <v>0</v>
      </c>
      <c r="K431" s="444">
        <f>IFERROR(J431/$J$18*100,"0.00")</f>
        <v>0</v>
      </c>
    </row>
    <row r="432" spans="1:11" ht="12.75" x14ac:dyDescent="0.2">
      <c r="A432" s="528">
        <v>2</v>
      </c>
      <c r="B432" s="529">
        <v>6</v>
      </c>
      <c r="C432" s="530">
        <v>4</v>
      </c>
      <c r="D432" s="530"/>
      <c r="E432" s="531"/>
      <c r="F432" s="10" t="s">
        <v>255</v>
      </c>
      <c r="G432" s="532">
        <f>+G433+G435+G437</f>
        <v>90000</v>
      </c>
      <c r="H432" s="532">
        <f>+H433+H435+H437</f>
        <v>0</v>
      </c>
      <c r="I432" s="532">
        <f>+I433+I435+I437</f>
        <v>0</v>
      </c>
      <c r="J432" s="532">
        <f>+J433+J435+J437</f>
        <v>90000</v>
      </c>
      <c r="K432" s="533">
        <f>+K433+K435+K437</f>
        <v>1.0940475330502976E-2</v>
      </c>
    </row>
    <row r="433" spans="1:11" ht="12.75" x14ac:dyDescent="0.2">
      <c r="A433" s="534">
        <v>2</v>
      </c>
      <c r="B433" s="535">
        <v>6</v>
      </c>
      <c r="C433" s="536">
        <v>4</v>
      </c>
      <c r="D433" s="536">
        <v>1</v>
      </c>
      <c r="E433" s="537"/>
      <c r="F433" s="547" t="s">
        <v>256</v>
      </c>
      <c r="G433" s="538">
        <f>+G434</f>
        <v>0</v>
      </c>
      <c r="H433" s="538">
        <f>+H434</f>
        <v>0</v>
      </c>
      <c r="I433" s="538">
        <f>+I434</f>
        <v>0</v>
      </c>
      <c r="J433" s="538">
        <f>+J434</f>
        <v>0</v>
      </c>
      <c r="K433" s="539">
        <f>+K434</f>
        <v>0</v>
      </c>
    </row>
    <row r="434" spans="1:11" ht="12.75" x14ac:dyDescent="0.2">
      <c r="A434" s="548">
        <v>2</v>
      </c>
      <c r="B434" s="541">
        <v>6</v>
      </c>
      <c r="C434" s="542">
        <v>4</v>
      </c>
      <c r="D434" s="542">
        <v>1</v>
      </c>
      <c r="E434" s="543" t="s">
        <v>296</v>
      </c>
      <c r="F434" s="5" t="s">
        <v>256</v>
      </c>
      <c r="G434" s="538"/>
      <c r="H434" s="538"/>
      <c r="I434" s="538"/>
      <c r="J434" s="439">
        <f>SUBTOTAL(9,G434:I434)</f>
        <v>0</v>
      </c>
      <c r="K434" s="444">
        <f>IFERROR(J434/$J$18*100,"0.00")</f>
        <v>0</v>
      </c>
    </row>
    <row r="435" spans="1:11" ht="12.75" x14ac:dyDescent="0.2">
      <c r="A435" s="534">
        <v>2</v>
      </c>
      <c r="B435" s="535">
        <v>6</v>
      </c>
      <c r="C435" s="536">
        <v>4</v>
      </c>
      <c r="D435" s="536">
        <v>2</v>
      </c>
      <c r="E435" s="537"/>
      <c r="F435" s="547" t="s">
        <v>257</v>
      </c>
      <c r="G435" s="538">
        <f>+G436</f>
        <v>0</v>
      </c>
      <c r="H435" s="538">
        <f>+H436</f>
        <v>0</v>
      </c>
      <c r="I435" s="538">
        <f>+I436</f>
        <v>0</v>
      </c>
      <c r="J435" s="538">
        <f>+J436</f>
        <v>0</v>
      </c>
      <c r="K435" s="539">
        <f>+K436</f>
        <v>0</v>
      </c>
    </row>
    <row r="436" spans="1:11" ht="12.75" x14ac:dyDescent="0.2">
      <c r="A436" s="548">
        <v>2</v>
      </c>
      <c r="B436" s="541">
        <v>6</v>
      </c>
      <c r="C436" s="542">
        <v>4</v>
      </c>
      <c r="D436" s="542">
        <v>2</v>
      </c>
      <c r="E436" s="543" t="s">
        <v>296</v>
      </c>
      <c r="F436" s="5" t="s">
        <v>257</v>
      </c>
      <c r="G436" s="538"/>
      <c r="H436" s="538"/>
      <c r="I436" s="538"/>
      <c r="J436" s="439">
        <f>SUBTOTAL(9,G436:I436)</f>
        <v>0</v>
      </c>
      <c r="K436" s="444">
        <f>IFERROR(J436/$J$18*100,"0.00")</f>
        <v>0</v>
      </c>
    </row>
    <row r="437" spans="1:11" ht="12.75" x14ac:dyDescent="0.2">
      <c r="A437" s="534">
        <v>2</v>
      </c>
      <c r="B437" s="535">
        <v>6</v>
      </c>
      <c r="C437" s="536">
        <v>4</v>
      </c>
      <c r="D437" s="536">
        <v>8</v>
      </c>
      <c r="E437" s="537"/>
      <c r="F437" s="547" t="s">
        <v>258</v>
      </c>
      <c r="G437" s="538">
        <f>+G438</f>
        <v>90000</v>
      </c>
      <c r="H437" s="538">
        <f>+H438</f>
        <v>0</v>
      </c>
      <c r="I437" s="538">
        <f>+I438</f>
        <v>0</v>
      </c>
      <c r="J437" s="538">
        <f>+J438</f>
        <v>90000</v>
      </c>
      <c r="K437" s="539">
        <f>+K438</f>
        <v>1.0940475330502976E-2</v>
      </c>
    </row>
    <row r="438" spans="1:11" ht="12.75" x14ac:dyDescent="0.2">
      <c r="A438" s="548">
        <v>2</v>
      </c>
      <c r="B438" s="541">
        <v>6</v>
      </c>
      <c r="C438" s="542">
        <v>4</v>
      </c>
      <c r="D438" s="542">
        <v>8</v>
      </c>
      <c r="E438" s="543" t="s">
        <v>296</v>
      </c>
      <c r="F438" s="5" t="s">
        <v>258</v>
      </c>
      <c r="G438" s="439">
        <v>90000</v>
      </c>
      <c r="H438" s="439"/>
      <c r="I438" s="439"/>
      <c r="J438" s="439">
        <f>SUBTOTAL(9,G438:I438)</f>
        <v>90000</v>
      </c>
      <c r="K438" s="444">
        <f>IFERROR(J438/$J$18*100,"0.00")</f>
        <v>1.0940475330502976E-2</v>
      </c>
    </row>
    <row r="439" spans="1:11" ht="12.75" x14ac:dyDescent="0.2">
      <c r="A439" s="528">
        <v>2</v>
      </c>
      <c r="B439" s="529">
        <v>6</v>
      </c>
      <c r="C439" s="530">
        <v>5</v>
      </c>
      <c r="D439" s="530"/>
      <c r="E439" s="531"/>
      <c r="F439" s="10" t="s">
        <v>259</v>
      </c>
      <c r="G439" s="532">
        <f>+G440+G442+G444+G446+G448+G450+G452</f>
        <v>289689</v>
      </c>
      <c r="H439" s="532">
        <f>+H440+H442+H444+H446+H448+H450+H452</f>
        <v>4500</v>
      </c>
      <c r="I439" s="532">
        <f>+I440+I442+I444+I446+I448+I450+I452</f>
        <v>0</v>
      </c>
      <c r="J439" s="532">
        <f>+J440+J442+J444+J446+J448+J450+J452</f>
        <v>294189</v>
      </c>
      <c r="K439" s="533">
        <f>+K440+K442+K444+K446+K448+K450+K452</f>
        <v>3.5761861077837111E-2</v>
      </c>
    </row>
    <row r="440" spans="1:11" ht="12.75" x14ac:dyDescent="0.2">
      <c r="A440" s="534">
        <v>2</v>
      </c>
      <c r="B440" s="535">
        <v>6</v>
      </c>
      <c r="C440" s="536">
        <v>5</v>
      </c>
      <c r="D440" s="536">
        <v>2</v>
      </c>
      <c r="E440" s="537"/>
      <c r="F440" s="547" t="s">
        <v>260</v>
      </c>
      <c r="G440" s="538">
        <f>+G441</f>
        <v>289689</v>
      </c>
      <c r="H440" s="538">
        <f>+H441</f>
        <v>0</v>
      </c>
      <c r="I440" s="538">
        <f>+I441</f>
        <v>0</v>
      </c>
      <c r="J440" s="538">
        <f>+J441</f>
        <v>289689</v>
      </c>
      <c r="K440" s="539">
        <f>+K441</f>
        <v>3.5214837311311961E-2</v>
      </c>
    </row>
    <row r="441" spans="1:11" ht="12.75" x14ac:dyDescent="0.2">
      <c r="A441" s="540">
        <v>2</v>
      </c>
      <c r="B441" s="541">
        <v>6</v>
      </c>
      <c r="C441" s="542">
        <v>5</v>
      </c>
      <c r="D441" s="542">
        <v>2</v>
      </c>
      <c r="E441" s="543" t="s">
        <v>296</v>
      </c>
      <c r="F441" s="5" t="s">
        <v>260</v>
      </c>
      <c r="G441" s="439">
        <v>289689</v>
      </c>
      <c r="H441" s="538"/>
      <c r="I441" s="538"/>
      <c r="J441" s="439">
        <f>SUBTOTAL(9,G441:I441)</f>
        <v>289689</v>
      </c>
      <c r="K441" s="444">
        <f>IFERROR(J441/$J$18*100,"0.00")</f>
        <v>3.5214837311311961E-2</v>
      </c>
    </row>
    <row r="442" spans="1:11" ht="12.75" x14ac:dyDescent="0.2">
      <c r="A442" s="534">
        <v>2</v>
      </c>
      <c r="B442" s="535">
        <v>6</v>
      </c>
      <c r="C442" s="536">
        <v>5</v>
      </c>
      <c r="D442" s="536">
        <v>3</v>
      </c>
      <c r="E442" s="537"/>
      <c r="F442" s="547" t="s">
        <v>261</v>
      </c>
      <c r="G442" s="538">
        <f>+G443</f>
        <v>0</v>
      </c>
      <c r="H442" s="538">
        <f>+H443</f>
        <v>0</v>
      </c>
      <c r="I442" s="538">
        <f>+I443</f>
        <v>0</v>
      </c>
      <c r="J442" s="538">
        <f>+J443</f>
        <v>0</v>
      </c>
      <c r="K442" s="539">
        <f>+K443</f>
        <v>0</v>
      </c>
    </row>
    <row r="443" spans="1:11" ht="12.75" x14ac:dyDescent="0.2">
      <c r="A443" s="540">
        <v>2</v>
      </c>
      <c r="B443" s="541">
        <v>6</v>
      </c>
      <c r="C443" s="542">
        <v>5</v>
      </c>
      <c r="D443" s="542">
        <v>3</v>
      </c>
      <c r="E443" s="543" t="s">
        <v>296</v>
      </c>
      <c r="F443" s="5" t="s">
        <v>261</v>
      </c>
      <c r="G443" s="538"/>
      <c r="H443" s="538"/>
      <c r="I443" s="538"/>
      <c r="J443" s="439">
        <f>SUBTOTAL(9,G443:I443)</f>
        <v>0</v>
      </c>
      <c r="K443" s="444">
        <f>IFERROR(J443/$J$18*100,"0.00")</f>
        <v>0</v>
      </c>
    </row>
    <row r="444" spans="1:11" ht="12.75" x14ac:dyDescent="0.2">
      <c r="A444" s="534">
        <v>2</v>
      </c>
      <c r="B444" s="535">
        <v>6</v>
      </c>
      <c r="C444" s="536">
        <v>5</v>
      </c>
      <c r="D444" s="536">
        <v>4</v>
      </c>
      <c r="E444" s="537"/>
      <c r="F444" s="547" t="s">
        <v>262</v>
      </c>
      <c r="G444" s="538">
        <f>+G445</f>
        <v>0</v>
      </c>
      <c r="H444" s="538">
        <f>+H445</f>
        <v>0</v>
      </c>
      <c r="I444" s="538">
        <f>+I445</f>
        <v>0</v>
      </c>
      <c r="J444" s="538">
        <f>+J445</f>
        <v>0</v>
      </c>
      <c r="K444" s="539">
        <f>+K445</f>
        <v>0</v>
      </c>
    </row>
    <row r="445" spans="1:11" ht="12.75" x14ac:dyDescent="0.2">
      <c r="A445" s="540">
        <v>2</v>
      </c>
      <c r="B445" s="541">
        <v>6</v>
      </c>
      <c r="C445" s="542">
        <v>5</v>
      </c>
      <c r="D445" s="542">
        <v>4</v>
      </c>
      <c r="E445" s="543" t="s">
        <v>296</v>
      </c>
      <c r="F445" s="5" t="s">
        <v>262</v>
      </c>
      <c r="G445" s="538"/>
      <c r="H445" s="538"/>
      <c r="I445" s="538"/>
      <c r="J445" s="439">
        <f>SUBTOTAL(9,G445:I445)</f>
        <v>0</v>
      </c>
      <c r="K445" s="444">
        <f>IFERROR(J445/$J$18*100,"0.00")</f>
        <v>0</v>
      </c>
    </row>
    <row r="446" spans="1:11" ht="12.75" x14ac:dyDescent="0.2">
      <c r="A446" s="534">
        <v>2</v>
      </c>
      <c r="B446" s="535">
        <v>6</v>
      </c>
      <c r="C446" s="536">
        <v>5</v>
      </c>
      <c r="D446" s="536">
        <v>5</v>
      </c>
      <c r="E446" s="537"/>
      <c r="F446" s="547" t="s">
        <v>263</v>
      </c>
      <c r="G446" s="538">
        <f>+G447</f>
        <v>0</v>
      </c>
      <c r="H446" s="538">
        <f>+H447</f>
        <v>0</v>
      </c>
      <c r="I446" s="538">
        <f>+I447</f>
        <v>0</v>
      </c>
      <c r="J446" s="538">
        <f>+J447</f>
        <v>0</v>
      </c>
      <c r="K446" s="539">
        <f>+K447</f>
        <v>0</v>
      </c>
    </row>
    <row r="447" spans="1:11" ht="12.75" x14ac:dyDescent="0.2">
      <c r="A447" s="540">
        <v>2</v>
      </c>
      <c r="B447" s="541">
        <v>6</v>
      </c>
      <c r="C447" s="542">
        <v>5</v>
      </c>
      <c r="D447" s="542">
        <v>5</v>
      </c>
      <c r="E447" s="543" t="s">
        <v>296</v>
      </c>
      <c r="F447" s="5" t="s">
        <v>263</v>
      </c>
      <c r="G447" s="538"/>
      <c r="H447" s="538"/>
      <c r="I447" s="538"/>
      <c r="J447" s="439">
        <f>SUBTOTAL(9,G447:I447)</f>
        <v>0</v>
      </c>
      <c r="K447" s="444">
        <f>IFERROR(J447/$J$18*100,"0.00")</f>
        <v>0</v>
      </c>
    </row>
    <row r="448" spans="1:11" ht="12.75" x14ac:dyDescent="0.2">
      <c r="A448" s="534">
        <v>2</v>
      </c>
      <c r="B448" s="535">
        <v>6</v>
      </c>
      <c r="C448" s="536">
        <v>5</v>
      </c>
      <c r="D448" s="536">
        <v>6</v>
      </c>
      <c r="E448" s="537"/>
      <c r="F448" s="547" t="s">
        <v>264</v>
      </c>
      <c r="G448" s="538">
        <f>+G449</f>
        <v>0</v>
      </c>
      <c r="H448" s="538">
        <f>+H449</f>
        <v>0</v>
      </c>
      <c r="I448" s="538">
        <f>+I449</f>
        <v>0</v>
      </c>
      <c r="J448" s="538">
        <f>+J449</f>
        <v>0</v>
      </c>
      <c r="K448" s="539">
        <f>+K449</f>
        <v>0</v>
      </c>
    </row>
    <row r="449" spans="1:11" ht="12.75" x14ac:dyDescent="0.2">
      <c r="A449" s="540">
        <v>2</v>
      </c>
      <c r="B449" s="541">
        <v>6</v>
      </c>
      <c r="C449" s="542">
        <v>5</v>
      </c>
      <c r="D449" s="542">
        <v>6</v>
      </c>
      <c r="E449" s="543" t="s">
        <v>296</v>
      </c>
      <c r="F449" s="5" t="s">
        <v>264</v>
      </c>
      <c r="G449" s="538"/>
      <c r="H449" s="538"/>
      <c r="I449" s="538"/>
      <c r="J449" s="439">
        <f>SUBTOTAL(9,G449:I449)</f>
        <v>0</v>
      </c>
      <c r="K449" s="444">
        <f>IFERROR(J449/$J$18*100,"0.00")</f>
        <v>0</v>
      </c>
    </row>
    <row r="450" spans="1:11" ht="12.75" x14ac:dyDescent="0.2">
      <c r="A450" s="534">
        <v>2</v>
      </c>
      <c r="B450" s="535">
        <v>6</v>
      </c>
      <c r="C450" s="536">
        <v>5</v>
      </c>
      <c r="D450" s="536">
        <v>7</v>
      </c>
      <c r="E450" s="537"/>
      <c r="F450" s="547" t="s">
        <v>265</v>
      </c>
      <c r="G450" s="538">
        <f>+G451</f>
        <v>0</v>
      </c>
      <c r="H450" s="538">
        <f>+H451</f>
        <v>4500</v>
      </c>
      <c r="I450" s="538">
        <f>+I451</f>
        <v>0</v>
      </c>
      <c r="J450" s="538">
        <f>+J451</f>
        <v>4500</v>
      </c>
      <c r="K450" s="539">
        <f>+K451</f>
        <v>5.470237665251488E-4</v>
      </c>
    </row>
    <row r="451" spans="1:11" ht="12.75" x14ac:dyDescent="0.2">
      <c r="A451" s="540">
        <v>2</v>
      </c>
      <c r="B451" s="541">
        <v>6</v>
      </c>
      <c r="C451" s="542">
        <v>5</v>
      </c>
      <c r="D451" s="542">
        <v>7</v>
      </c>
      <c r="E451" s="543" t="s">
        <v>296</v>
      </c>
      <c r="F451" s="5" t="s">
        <v>265</v>
      </c>
      <c r="G451" s="538"/>
      <c r="H451" s="439">
        <v>4500</v>
      </c>
      <c r="I451" s="538"/>
      <c r="J451" s="439">
        <f>SUBTOTAL(9,G451:I451)</f>
        <v>4500</v>
      </c>
      <c r="K451" s="444">
        <f>IFERROR(J451/$J$18*100,"0.00")</f>
        <v>5.470237665251488E-4</v>
      </c>
    </row>
    <row r="452" spans="1:11" ht="12.75" x14ac:dyDescent="0.2">
      <c r="A452" s="534">
        <v>2</v>
      </c>
      <c r="B452" s="535">
        <v>6</v>
      </c>
      <c r="C452" s="536">
        <v>5</v>
      </c>
      <c r="D452" s="536">
        <v>8</v>
      </c>
      <c r="E452" s="537"/>
      <c r="F452" s="547" t="s">
        <v>266</v>
      </c>
      <c r="G452" s="538">
        <f>+G453</f>
        <v>0</v>
      </c>
      <c r="H452" s="538">
        <f>+H453</f>
        <v>0</v>
      </c>
      <c r="I452" s="538">
        <f>+I453</f>
        <v>0</v>
      </c>
      <c r="J452" s="538">
        <f>+J453</f>
        <v>0</v>
      </c>
      <c r="K452" s="539">
        <f>+K453</f>
        <v>0</v>
      </c>
    </row>
    <row r="453" spans="1:11" ht="12.75" x14ac:dyDescent="0.2">
      <c r="A453" s="540">
        <v>2</v>
      </c>
      <c r="B453" s="541">
        <v>6</v>
      </c>
      <c r="C453" s="542">
        <v>5</v>
      </c>
      <c r="D453" s="542">
        <v>8</v>
      </c>
      <c r="E453" s="543" t="s">
        <v>296</v>
      </c>
      <c r="F453" s="5" t="s">
        <v>266</v>
      </c>
      <c r="G453" s="538"/>
      <c r="H453" s="538"/>
      <c r="I453" s="538"/>
      <c r="J453" s="439">
        <f>SUBTOTAL(9,G453:I453)</f>
        <v>0</v>
      </c>
      <c r="K453" s="444">
        <f>IFERROR(J453/$J$18*100,"0.00")</f>
        <v>0</v>
      </c>
    </row>
    <row r="454" spans="1:11" ht="12.75" x14ac:dyDescent="0.2">
      <c r="A454" s="528">
        <v>2</v>
      </c>
      <c r="B454" s="529">
        <v>6</v>
      </c>
      <c r="C454" s="530">
        <v>6</v>
      </c>
      <c r="D454" s="530"/>
      <c r="E454" s="531"/>
      <c r="F454" s="10" t="s">
        <v>436</v>
      </c>
      <c r="G454" s="532">
        <f>+G455+G457</f>
        <v>0</v>
      </c>
      <c r="H454" s="532">
        <f>+H455+H457</f>
        <v>0</v>
      </c>
      <c r="I454" s="532">
        <f>+I455+I457</f>
        <v>0</v>
      </c>
      <c r="J454" s="532">
        <f>+J455+J457</f>
        <v>0</v>
      </c>
      <c r="K454" s="533">
        <f>+K455+K457</f>
        <v>0</v>
      </c>
    </row>
    <row r="455" spans="1:11" ht="12.75" x14ac:dyDescent="0.2">
      <c r="A455" s="534">
        <v>2</v>
      </c>
      <c r="B455" s="535">
        <v>6</v>
      </c>
      <c r="C455" s="536">
        <v>6</v>
      </c>
      <c r="D455" s="536">
        <v>1</v>
      </c>
      <c r="E455" s="537"/>
      <c r="F455" s="9" t="s">
        <v>437</v>
      </c>
      <c r="G455" s="538">
        <f>+G456</f>
        <v>0</v>
      </c>
      <c r="H455" s="538">
        <f>+H456</f>
        <v>0</v>
      </c>
      <c r="I455" s="538">
        <f>+I456</f>
        <v>0</v>
      </c>
      <c r="J455" s="538">
        <f>+J456</f>
        <v>0</v>
      </c>
      <c r="K455" s="539">
        <f>+K456</f>
        <v>0</v>
      </c>
    </row>
    <row r="456" spans="1:11" ht="12.75" x14ac:dyDescent="0.2">
      <c r="A456" s="540">
        <v>2</v>
      </c>
      <c r="B456" s="541">
        <v>6</v>
      </c>
      <c r="C456" s="542">
        <v>6</v>
      </c>
      <c r="D456" s="542">
        <v>1</v>
      </c>
      <c r="E456" s="543" t="s">
        <v>296</v>
      </c>
      <c r="F456" s="5" t="s">
        <v>437</v>
      </c>
      <c r="G456" s="538"/>
      <c r="H456" s="538"/>
      <c r="I456" s="538"/>
      <c r="J456" s="439">
        <f>SUBTOTAL(9,G456:I456)</f>
        <v>0</v>
      </c>
      <c r="K456" s="444">
        <f>IFERROR(J456/$J$18*100,"0.00")</f>
        <v>0</v>
      </c>
    </row>
    <row r="457" spans="1:11" ht="12.75" x14ac:dyDescent="0.2">
      <c r="A457" s="534">
        <v>2</v>
      </c>
      <c r="B457" s="535">
        <v>6</v>
      </c>
      <c r="C457" s="536">
        <v>6</v>
      </c>
      <c r="D457" s="536">
        <v>2</v>
      </c>
      <c r="E457" s="537"/>
      <c r="F457" s="9" t="s">
        <v>438</v>
      </c>
      <c r="G457" s="538">
        <f>+G458</f>
        <v>0</v>
      </c>
      <c r="H457" s="538">
        <f>+H458</f>
        <v>0</v>
      </c>
      <c r="I457" s="538">
        <f>+I458</f>
        <v>0</v>
      </c>
      <c r="J457" s="538">
        <f>+J458</f>
        <v>0</v>
      </c>
      <c r="K457" s="539">
        <f>+K458</f>
        <v>0</v>
      </c>
    </row>
    <row r="458" spans="1:11" ht="12.75" x14ac:dyDescent="0.2">
      <c r="A458" s="540">
        <v>2</v>
      </c>
      <c r="B458" s="541">
        <v>6</v>
      </c>
      <c r="C458" s="542">
        <v>6</v>
      </c>
      <c r="D458" s="542">
        <v>2</v>
      </c>
      <c r="E458" s="543" t="s">
        <v>296</v>
      </c>
      <c r="F458" s="5" t="s">
        <v>438</v>
      </c>
      <c r="G458" s="538"/>
      <c r="H458" s="538"/>
      <c r="I458" s="538"/>
      <c r="J458" s="439">
        <f>SUBTOTAL(9,G458:I458)</f>
        <v>0</v>
      </c>
      <c r="K458" s="444">
        <f>IFERROR(J458/$J$18*100,"0.00")</f>
        <v>0</v>
      </c>
    </row>
    <row r="459" spans="1:11" ht="12.75" x14ac:dyDescent="0.2">
      <c r="A459" s="528">
        <v>2</v>
      </c>
      <c r="B459" s="529">
        <v>6</v>
      </c>
      <c r="C459" s="530">
        <v>8</v>
      </c>
      <c r="D459" s="530"/>
      <c r="E459" s="531"/>
      <c r="F459" s="10" t="s">
        <v>267</v>
      </c>
      <c r="G459" s="532">
        <f>+G460+G462+G465+G467+G469+G471+G476</f>
        <v>129999.99</v>
      </c>
      <c r="H459" s="532">
        <f>+H460+H462+H465+H467+H469+H471+H476</f>
        <v>0</v>
      </c>
      <c r="I459" s="532">
        <f>+I460+I462+I465+I467+I469+I471+I476</f>
        <v>0</v>
      </c>
      <c r="J459" s="532">
        <f>+J460+J462+J465+J467+J469+J471+J476</f>
        <v>129999.99</v>
      </c>
      <c r="K459" s="533">
        <f>+K460+K462+K465+K467+K469+K471+K476</f>
        <v>1.5802907595118151E-2</v>
      </c>
    </row>
    <row r="460" spans="1:11" ht="12.75" x14ac:dyDescent="0.2">
      <c r="A460" s="534">
        <v>2</v>
      </c>
      <c r="B460" s="535">
        <v>6</v>
      </c>
      <c r="C460" s="536">
        <v>8</v>
      </c>
      <c r="D460" s="536">
        <v>1</v>
      </c>
      <c r="E460" s="537"/>
      <c r="F460" s="547" t="s">
        <v>268</v>
      </c>
      <c r="G460" s="538">
        <f>+G461</f>
        <v>0</v>
      </c>
      <c r="H460" s="538">
        <f>+H461</f>
        <v>0</v>
      </c>
      <c r="I460" s="538">
        <f>+I461</f>
        <v>0</v>
      </c>
      <c r="J460" s="538">
        <f>+J461</f>
        <v>0</v>
      </c>
      <c r="K460" s="539">
        <f>+K461</f>
        <v>0</v>
      </c>
    </row>
    <row r="461" spans="1:11" ht="12.75" x14ac:dyDescent="0.2">
      <c r="A461" s="540">
        <v>2</v>
      </c>
      <c r="B461" s="541">
        <v>6</v>
      </c>
      <c r="C461" s="542">
        <v>8</v>
      </c>
      <c r="D461" s="542">
        <v>1</v>
      </c>
      <c r="E461" s="543" t="s">
        <v>296</v>
      </c>
      <c r="F461" s="5" t="s">
        <v>268</v>
      </c>
      <c r="G461" s="538"/>
      <c r="H461" s="538"/>
      <c r="I461" s="538"/>
      <c r="J461" s="439">
        <f>SUBTOTAL(9,G461:I461)</f>
        <v>0</v>
      </c>
      <c r="K461" s="444">
        <f>IFERROR(J461/$J$18*100,"0.00")</f>
        <v>0</v>
      </c>
    </row>
    <row r="462" spans="1:11" ht="12.75" x14ac:dyDescent="0.2">
      <c r="A462" s="534">
        <v>2</v>
      </c>
      <c r="B462" s="535">
        <v>6</v>
      </c>
      <c r="C462" s="536">
        <v>8</v>
      </c>
      <c r="D462" s="536">
        <v>3</v>
      </c>
      <c r="E462" s="537"/>
      <c r="F462" s="547" t="s">
        <v>269</v>
      </c>
      <c r="G462" s="538">
        <f>+G463+G464</f>
        <v>0</v>
      </c>
      <c r="H462" s="538">
        <f>+H463+H464</f>
        <v>0</v>
      </c>
      <c r="I462" s="538">
        <f>+I463+I464</f>
        <v>0</v>
      </c>
      <c r="J462" s="538">
        <f>+J463+J464</f>
        <v>0</v>
      </c>
      <c r="K462" s="539">
        <f>+K463+K464</f>
        <v>0</v>
      </c>
    </row>
    <row r="463" spans="1:11" ht="12.75" x14ac:dyDescent="0.2">
      <c r="A463" s="548">
        <v>2</v>
      </c>
      <c r="B463" s="541">
        <v>6</v>
      </c>
      <c r="C463" s="542">
        <v>8</v>
      </c>
      <c r="D463" s="542">
        <v>3</v>
      </c>
      <c r="E463" s="543" t="s">
        <v>296</v>
      </c>
      <c r="F463" s="5" t="s">
        <v>270</v>
      </c>
      <c r="G463" s="439"/>
      <c r="H463" s="439"/>
      <c r="I463" s="439"/>
      <c r="J463" s="439">
        <f>SUBTOTAL(9,G463:I463)</f>
        <v>0</v>
      </c>
      <c r="K463" s="444">
        <f>IFERROR(J463/$J$18*100,"0.00")</f>
        <v>0</v>
      </c>
    </row>
    <row r="464" spans="1:11" ht="12.75" x14ac:dyDescent="0.2">
      <c r="A464" s="548">
        <v>2</v>
      </c>
      <c r="B464" s="541">
        <v>6</v>
      </c>
      <c r="C464" s="542">
        <v>8</v>
      </c>
      <c r="D464" s="542">
        <v>3</v>
      </c>
      <c r="E464" s="543" t="s">
        <v>297</v>
      </c>
      <c r="F464" s="5" t="s">
        <v>271</v>
      </c>
      <c r="G464" s="538"/>
      <c r="H464" s="538"/>
      <c r="I464" s="538"/>
      <c r="J464" s="439">
        <f>SUBTOTAL(9,G464:I464)</f>
        <v>0</v>
      </c>
      <c r="K464" s="444">
        <f>IFERROR(J464/$J$18*100,"0.00")</f>
        <v>0</v>
      </c>
    </row>
    <row r="465" spans="1:11" ht="12.75" x14ac:dyDescent="0.2">
      <c r="A465" s="534">
        <v>2</v>
      </c>
      <c r="B465" s="535">
        <v>6</v>
      </c>
      <c r="C465" s="536">
        <v>8</v>
      </c>
      <c r="D465" s="536">
        <v>5</v>
      </c>
      <c r="E465" s="537"/>
      <c r="F465" s="547" t="s">
        <v>272</v>
      </c>
      <c r="G465" s="538">
        <f>+G466</f>
        <v>0</v>
      </c>
      <c r="H465" s="538">
        <f>+H466</f>
        <v>0</v>
      </c>
      <c r="I465" s="538">
        <f>+I466</f>
        <v>0</v>
      </c>
      <c r="J465" s="538">
        <f>+J466</f>
        <v>0</v>
      </c>
      <c r="K465" s="539">
        <f>+K466</f>
        <v>0</v>
      </c>
    </row>
    <row r="466" spans="1:11" ht="12.75" x14ac:dyDescent="0.2">
      <c r="A466" s="548">
        <v>2</v>
      </c>
      <c r="B466" s="541">
        <v>6</v>
      </c>
      <c r="C466" s="542">
        <v>8</v>
      </c>
      <c r="D466" s="542">
        <v>5</v>
      </c>
      <c r="E466" s="543" t="s">
        <v>296</v>
      </c>
      <c r="F466" s="5" t="s">
        <v>272</v>
      </c>
      <c r="G466" s="538"/>
      <c r="H466" s="538"/>
      <c r="I466" s="538"/>
      <c r="J466" s="439">
        <f>SUBTOTAL(9,G466:I466)</f>
        <v>0</v>
      </c>
      <c r="K466" s="444">
        <f>IFERROR(J466/$J$18*100,"0.00")</f>
        <v>0</v>
      </c>
    </row>
    <row r="467" spans="1:11" ht="12.75" x14ac:dyDescent="0.2">
      <c r="A467" s="534">
        <v>2</v>
      </c>
      <c r="B467" s="535">
        <v>6</v>
      </c>
      <c r="C467" s="536">
        <v>8</v>
      </c>
      <c r="D467" s="536">
        <v>6</v>
      </c>
      <c r="E467" s="537"/>
      <c r="F467" s="547" t="s">
        <v>273</v>
      </c>
      <c r="G467" s="538">
        <f>+G468</f>
        <v>0</v>
      </c>
      <c r="H467" s="538">
        <f>+H468</f>
        <v>0</v>
      </c>
      <c r="I467" s="538">
        <f>+I468</f>
        <v>0</v>
      </c>
      <c r="J467" s="538">
        <f>+J468</f>
        <v>0</v>
      </c>
      <c r="K467" s="539">
        <f>+K468</f>
        <v>0</v>
      </c>
    </row>
    <row r="468" spans="1:11" ht="12.75" x14ac:dyDescent="0.2">
      <c r="A468" s="548">
        <v>2</v>
      </c>
      <c r="B468" s="541">
        <v>6</v>
      </c>
      <c r="C468" s="542">
        <v>8</v>
      </c>
      <c r="D468" s="542">
        <v>6</v>
      </c>
      <c r="E468" s="543" t="s">
        <v>296</v>
      </c>
      <c r="F468" s="5" t="s">
        <v>273</v>
      </c>
      <c r="G468" s="538"/>
      <c r="H468" s="538"/>
      <c r="I468" s="538"/>
      <c r="J468" s="439">
        <f>SUBTOTAL(9,G468:I468)</f>
        <v>0</v>
      </c>
      <c r="K468" s="444">
        <f>IFERROR(J468/$J$18*100,"0.00")</f>
        <v>0</v>
      </c>
    </row>
    <row r="469" spans="1:11" ht="12.75" x14ac:dyDescent="0.2">
      <c r="A469" s="555">
        <v>2</v>
      </c>
      <c r="B469" s="535">
        <v>6</v>
      </c>
      <c r="C469" s="536">
        <v>8</v>
      </c>
      <c r="D469" s="536">
        <v>7</v>
      </c>
      <c r="E469" s="537"/>
      <c r="F469" s="9" t="s">
        <v>274</v>
      </c>
      <c r="G469" s="538">
        <f>+G470</f>
        <v>0</v>
      </c>
      <c r="H469" s="538">
        <f>+H470</f>
        <v>0</v>
      </c>
      <c r="I469" s="538">
        <f>+I470</f>
        <v>0</v>
      </c>
      <c r="J469" s="538">
        <f>+J470</f>
        <v>0</v>
      </c>
      <c r="K469" s="539">
        <f>+K470</f>
        <v>0</v>
      </c>
    </row>
    <row r="470" spans="1:11" ht="12.75" x14ac:dyDescent="0.2">
      <c r="A470" s="548">
        <v>2</v>
      </c>
      <c r="B470" s="541">
        <v>6</v>
      </c>
      <c r="C470" s="542">
        <v>8</v>
      </c>
      <c r="D470" s="542">
        <v>7</v>
      </c>
      <c r="E470" s="543" t="s">
        <v>296</v>
      </c>
      <c r="F470" s="5" t="s">
        <v>274</v>
      </c>
      <c r="G470" s="538"/>
      <c r="H470" s="538"/>
      <c r="I470" s="538"/>
      <c r="J470" s="439">
        <f>SUBTOTAL(9,G470:I470)</f>
        <v>0</v>
      </c>
      <c r="K470" s="444">
        <f>IFERROR(J470/$J$18*100,"0.00")</f>
        <v>0</v>
      </c>
    </row>
    <row r="471" spans="1:11" ht="12.75" x14ac:dyDescent="0.2">
      <c r="A471" s="534">
        <v>2</v>
      </c>
      <c r="B471" s="535">
        <v>6</v>
      </c>
      <c r="C471" s="536">
        <v>8</v>
      </c>
      <c r="D471" s="536">
        <v>8</v>
      </c>
      <c r="E471" s="537"/>
      <c r="F471" s="9" t="s">
        <v>275</v>
      </c>
      <c r="G471" s="538">
        <f>+G472+G473+G474+G475</f>
        <v>129999.99</v>
      </c>
      <c r="H471" s="538">
        <f>+H472+H473+H474+H475</f>
        <v>0</v>
      </c>
      <c r="I471" s="538">
        <f>+I472+I473+I474+I475</f>
        <v>0</v>
      </c>
      <c r="J471" s="538">
        <f>+J472+J473+J474+J475</f>
        <v>129999.99</v>
      </c>
      <c r="K471" s="539">
        <f>+K472+K473+K474+K475</f>
        <v>1.5802907595118151E-2</v>
      </c>
    </row>
    <row r="472" spans="1:11" ht="12.75" x14ac:dyDescent="0.2">
      <c r="A472" s="548">
        <v>2</v>
      </c>
      <c r="B472" s="541">
        <v>6</v>
      </c>
      <c r="C472" s="542">
        <v>8</v>
      </c>
      <c r="D472" s="542">
        <v>8</v>
      </c>
      <c r="E472" s="543" t="s">
        <v>296</v>
      </c>
      <c r="F472" s="5" t="s">
        <v>276</v>
      </c>
      <c r="G472" s="439">
        <v>129999.99</v>
      </c>
      <c r="H472" s="439"/>
      <c r="I472" s="439"/>
      <c r="J472" s="439">
        <f>SUBTOTAL(9,G472:I472)</f>
        <v>129999.99</v>
      </c>
      <c r="K472" s="444">
        <f>IFERROR(J472/$J$18*100,"0.00")</f>
        <v>1.5802907595118151E-2</v>
      </c>
    </row>
    <row r="473" spans="1:11" ht="12.75" x14ac:dyDescent="0.2">
      <c r="A473" s="548">
        <v>2</v>
      </c>
      <c r="B473" s="541">
        <v>6</v>
      </c>
      <c r="C473" s="542">
        <v>8</v>
      </c>
      <c r="D473" s="542">
        <v>8</v>
      </c>
      <c r="E473" s="543" t="s">
        <v>297</v>
      </c>
      <c r="F473" s="5" t="s">
        <v>277</v>
      </c>
      <c r="G473" s="439"/>
      <c r="H473" s="439"/>
      <c r="I473" s="439"/>
      <c r="J473" s="439">
        <f>SUBTOTAL(9,G473:I473)</f>
        <v>0</v>
      </c>
      <c r="K473" s="444">
        <f>IFERROR(J473/$J$18*100,"0.00")</f>
        <v>0</v>
      </c>
    </row>
    <row r="474" spans="1:11" ht="12.75" x14ac:dyDescent="0.2">
      <c r="A474" s="548">
        <v>2</v>
      </c>
      <c r="B474" s="541">
        <v>6</v>
      </c>
      <c r="C474" s="542">
        <v>8</v>
      </c>
      <c r="D474" s="542">
        <v>8</v>
      </c>
      <c r="E474" s="543" t="s">
        <v>298</v>
      </c>
      <c r="F474" s="5" t="s">
        <v>278</v>
      </c>
      <c r="G474" s="439"/>
      <c r="H474" s="439"/>
      <c r="I474" s="439"/>
      <c r="J474" s="439">
        <f>SUBTOTAL(9,G474:I474)</f>
        <v>0</v>
      </c>
      <c r="K474" s="444">
        <f>IFERROR(J474/$J$18*100,"0.00")</f>
        <v>0</v>
      </c>
    </row>
    <row r="475" spans="1:11" ht="12.75" x14ac:dyDescent="0.2">
      <c r="A475" s="548">
        <v>2</v>
      </c>
      <c r="B475" s="541">
        <v>6</v>
      </c>
      <c r="C475" s="542">
        <v>8</v>
      </c>
      <c r="D475" s="542">
        <v>8</v>
      </c>
      <c r="E475" s="543" t="s">
        <v>299</v>
      </c>
      <c r="F475" s="5" t="s">
        <v>279</v>
      </c>
      <c r="G475" s="538"/>
      <c r="H475" s="538"/>
      <c r="I475" s="538"/>
      <c r="J475" s="439">
        <f>SUBTOTAL(9,G475:I475)</f>
        <v>0</v>
      </c>
      <c r="K475" s="444">
        <f>IFERROR(J475/$J$18*100,"0.00")</f>
        <v>0</v>
      </c>
    </row>
    <row r="476" spans="1:11" ht="12.75" x14ac:dyDescent="0.2">
      <c r="A476" s="534">
        <v>2</v>
      </c>
      <c r="B476" s="535">
        <v>6</v>
      </c>
      <c r="C476" s="536">
        <v>8</v>
      </c>
      <c r="D476" s="536">
        <v>9</v>
      </c>
      <c r="E476" s="537"/>
      <c r="F476" s="9" t="s">
        <v>280</v>
      </c>
      <c r="G476" s="538">
        <f>+G477</f>
        <v>0</v>
      </c>
      <c r="H476" s="538">
        <f>+H477</f>
        <v>0</v>
      </c>
      <c r="I476" s="538">
        <f>+I477</f>
        <v>0</v>
      </c>
      <c r="J476" s="538">
        <f>+J477</f>
        <v>0</v>
      </c>
      <c r="K476" s="539">
        <f>+K477</f>
        <v>0</v>
      </c>
    </row>
    <row r="477" spans="1:11" ht="12.75" x14ac:dyDescent="0.2">
      <c r="A477" s="548">
        <v>2</v>
      </c>
      <c r="B477" s="541">
        <v>6</v>
      </c>
      <c r="C477" s="542">
        <v>8</v>
      </c>
      <c r="D477" s="542">
        <v>9</v>
      </c>
      <c r="E477" s="543" t="s">
        <v>296</v>
      </c>
      <c r="F477" s="5" t="s">
        <v>280</v>
      </c>
      <c r="G477" s="538"/>
      <c r="H477" s="538"/>
      <c r="I477" s="538"/>
      <c r="J477" s="439">
        <f>SUBTOTAL(9,G477:I477)</f>
        <v>0</v>
      </c>
      <c r="K477" s="444">
        <f>IFERROR(J477/$J$18*100,"0.00")</f>
        <v>0</v>
      </c>
    </row>
    <row r="478" spans="1:11" ht="12.75" x14ac:dyDescent="0.2">
      <c r="A478" s="528">
        <v>2</v>
      </c>
      <c r="B478" s="529">
        <v>6</v>
      </c>
      <c r="C478" s="530">
        <v>9</v>
      </c>
      <c r="D478" s="530"/>
      <c r="E478" s="531"/>
      <c r="F478" s="10" t="s">
        <v>439</v>
      </c>
      <c r="G478" s="532">
        <f>+G479+G481+G483</f>
        <v>0</v>
      </c>
      <c r="H478" s="532">
        <f>+H479+H481+H483</f>
        <v>0</v>
      </c>
      <c r="I478" s="532">
        <f>+I479+I481+I483</f>
        <v>0</v>
      </c>
      <c r="J478" s="532">
        <f>+J479+J481+J483</f>
        <v>0</v>
      </c>
      <c r="K478" s="533">
        <f>+K479+K481+K483</f>
        <v>0</v>
      </c>
    </row>
    <row r="479" spans="1:11" ht="12.75" x14ac:dyDescent="0.2">
      <c r="A479" s="555">
        <v>2</v>
      </c>
      <c r="B479" s="535">
        <v>6</v>
      </c>
      <c r="C479" s="536">
        <v>9</v>
      </c>
      <c r="D479" s="536">
        <v>1</v>
      </c>
      <c r="E479" s="537"/>
      <c r="F479" s="9" t="s">
        <v>440</v>
      </c>
      <c r="G479" s="538">
        <f>+G480</f>
        <v>0</v>
      </c>
      <c r="H479" s="538">
        <f>+H480</f>
        <v>0</v>
      </c>
      <c r="I479" s="538">
        <f>+I480</f>
        <v>0</v>
      </c>
      <c r="J479" s="538">
        <f>+J480</f>
        <v>0</v>
      </c>
      <c r="K479" s="539">
        <f>+K480</f>
        <v>0</v>
      </c>
    </row>
    <row r="480" spans="1:11" ht="12.75" x14ac:dyDescent="0.2">
      <c r="A480" s="548">
        <v>2</v>
      </c>
      <c r="B480" s="541">
        <v>6</v>
      </c>
      <c r="C480" s="542">
        <v>9</v>
      </c>
      <c r="D480" s="542">
        <v>1</v>
      </c>
      <c r="E480" s="543" t="s">
        <v>296</v>
      </c>
      <c r="F480" s="5" t="s">
        <v>440</v>
      </c>
      <c r="G480" s="538"/>
      <c r="H480" s="538"/>
      <c r="I480" s="538"/>
      <c r="J480" s="439">
        <f>SUBTOTAL(9,G480:I480)</f>
        <v>0</v>
      </c>
      <c r="K480" s="444">
        <f>IFERROR(J480/$J$18*100,"0.00")</f>
        <v>0</v>
      </c>
    </row>
    <row r="481" spans="1:11" ht="12.75" x14ac:dyDescent="0.2">
      <c r="A481" s="555">
        <v>2</v>
      </c>
      <c r="B481" s="535">
        <v>6</v>
      </c>
      <c r="C481" s="536">
        <v>9</v>
      </c>
      <c r="D481" s="536">
        <v>2</v>
      </c>
      <c r="E481" s="537"/>
      <c r="F481" s="9" t="s">
        <v>441</v>
      </c>
      <c r="G481" s="538">
        <f>+G482</f>
        <v>0</v>
      </c>
      <c r="H481" s="538">
        <f>+H482</f>
        <v>0</v>
      </c>
      <c r="I481" s="538">
        <f>+I482</f>
        <v>0</v>
      </c>
      <c r="J481" s="538">
        <f>+J482</f>
        <v>0</v>
      </c>
      <c r="K481" s="539">
        <f>+K482</f>
        <v>0</v>
      </c>
    </row>
    <row r="482" spans="1:11" ht="12.75" x14ac:dyDescent="0.2">
      <c r="A482" s="548">
        <v>2</v>
      </c>
      <c r="B482" s="541">
        <v>6</v>
      </c>
      <c r="C482" s="542">
        <v>9</v>
      </c>
      <c r="D482" s="542">
        <v>2</v>
      </c>
      <c r="E482" s="543" t="s">
        <v>296</v>
      </c>
      <c r="F482" s="5" t="s">
        <v>441</v>
      </c>
      <c r="G482" s="538"/>
      <c r="H482" s="538"/>
      <c r="I482" s="538"/>
      <c r="J482" s="439">
        <f>SUBTOTAL(9,G482:I482)</f>
        <v>0</v>
      </c>
      <c r="K482" s="444">
        <f>IFERROR(J482/$J$18*100,"0.00")</f>
        <v>0</v>
      </c>
    </row>
    <row r="483" spans="1:11" ht="12.75" x14ac:dyDescent="0.2">
      <c r="A483" s="555">
        <v>2</v>
      </c>
      <c r="B483" s="535">
        <v>6</v>
      </c>
      <c r="C483" s="536">
        <v>9</v>
      </c>
      <c r="D483" s="536">
        <v>9</v>
      </c>
      <c r="E483" s="537"/>
      <c r="F483" s="9" t="s">
        <v>442</v>
      </c>
      <c r="G483" s="538">
        <f>+G484</f>
        <v>0</v>
      </c>
      <c r="H483" s="538">
        <f>+H484</f>
        <v>0</v>
      </c>
      <c r="I483" s="538">
        <f>+I484</f>
        <v>0</v>
      </c>
      <c r="J483" s="538">
        <f>+J484</f>
        <v>0</v>
      </c>
      <c r="K483" s="539">
        <f>+K484</f>
        <v>0</v>
      </c>
    </row>
    <row r="484" spans="1:11" ht="12.75" x14ac:dyDescent="0.2">
      <c r="A484" s="548">
        <v>2</v>
      </c>
      <c r="B484" s="541">
        <v>6</v>
      </c>
      <c r="C484" s="542">
        <v>9</v>
      </c>
      <c r="D484" s="542">
        <v>9</v>
      </c>
      <c r="E484" s="543" t="s">
        <v>296</v>
      </c>
      <c r="F484" s="5" t="s">
        <v>442</v>
      </c>
      <c r="G484" s="538"/>
      <c r="H484" s="538"/>
      <c r="I484" s="538"/>
      <c r="J484" s="439">
        <f>SUBTOTAL(9,G484:I484)</f>
        <v>0</v>
      </c>
      <c r="K484" s="444">
        <f>IFERROR(J484/$J$18*100,"0.00")</f>
        <v>0</v>
      </c>
    </row>
    <row r="485" spans="1:11" ht="12.75" x14ac:dyDescent="0.2">
      <c r="A485" s="521">
        <v>2</v>
      </c>
      <c r="B485" s="522">
        <v>7</v>
      </c>
      <c r="C485" s="523"/>
      <c r="D485" s="523"/>
      <c r="E485" s="524"/>
      <c r="F485" s="11" t="s">
        <v>241</v>
      </c>
      <c r="G485" s="525">
        <f>+G486+G497+G510</f>
        <v>0</v>
      </c>
      <c r="H485" s="525">
        <f>+H486+H497+H510</f>
        <v>0</v>
      </c>
      <c r="I485" s="525">
        <f>+I486+I497+I510</f>
        <v>0</v>
      </c>
      <c r="J485" s="525">
        <f>+J486+J497+J510</f>
        <v>0</v>
      </c>
      <c r="K485" s="526">
        <f>+K486+K497+K510</f>
        <v>0</v>
      </c>
    </row>
    <row r="486" spans="1:11" ht="12.75" x14ac:dyDescent="0.2">
      <c r="A486" s="528">
        <v>2</v>
      </c>
      <c r="B486" s="529">
        <v>7</v>
      </c>
      <c r="C486" s="530">
        <v>1</v>
      </c>
      <c r="D486" s="530"/>
      <c r="E486" s="531"/>
      <c r="F486" s="10" t="s">
        <v>281</v>
      </c>
      <c r="G486" s="532">
        <f>+G487+G489+G491+G493+G495</f>
        <v>0</v>
      </c>
      <c r="H486" s="532">
        <f>+H487+H489+H491+H493+H495</f>
        <v>0</v>
      </c>
      <c r="I486" s="532">
        <f>+I487+I489+I491+I493+I495</f>
        <v>0</v>
      </c>
      <c r="J486" s="532">
        <f>+J487+J489+J491+J493+J495</f>
        <v>0</v>
      </c>
      <c r="K486" s="533">
        <f>+K487+K489+K491+K493+K495</f>
        <v>0</v>
      </c>
    </row>
    <row r="487" spans="1:11" ht="12.75" x14ac:dyDescent="0.2">
      <c r="A487" s="534">
        <v>2</v>
      </c>
      <c r="B487" s="535">
        <v>7</v>
      </c>
      <c r="C487" s="536">
        <v>1</v>
      </c>
      <c r="D487" s="536">
        <v>1</v>
      </c>
      <c r="E487" s="537"/>
      <c r="F487" s="547" t="s">
        <v>282</v>
      </c>
      <c r="G487" s="538">
        <f>+G488</f>
        <v>0</v>
      </c>
      <c r="H487" s="538">
        <f>+H488</f>
        <v>0</v>
      </c>
      <c r="I487" s="538">
        <f>+I488</f>
        <v>0</v>
      </c>
      <c r="J487" s="538">
        <f>+J488</f>
        <v>0</v>
      </c>
      <c r="K487" s="539">
        <f>+K488</f>
        <v>0</v>
      </c>
    </row>
    <row r="488" spans="1:11" ht="12.75" x14ac:dyDescent="0.2">
      <c r="A488" s="548">
        <v>2</v>
      </c>
      <c r="B488" s="541">
        <v>7</v>
      </c>
      <c r="C488" s="542">
        <v>1</v>
      </c>
      <c r="D488" s="542">
        <v>1</v>
      </c>
      <c r="E488" s="543" t="s">
        <v>296</v>
      </c>
      <c r="F488" s="5" t="s">
        <v>282</v>
      </c>
      <c r="G488" s="538"/>
      <c r="H488" s="538"/>
      <c r="I488" s="538"/>
      <c r="J488" s="439">
        <f>SUBTOTAL(9,G488:I488)</f>
        <v>0</v>
      </c>
      <c r="K488" s="444">
        <f>IFERROR(J488/$J$18*100,"0.00")</f>
        <v>0</v>
      </c>
    </row>
    <row r="489" spans="1:11" ht="12.75" x14ac:dyDescent="0.2">
      <c r="A489" s="534">
        <v>2</v>
      </c>
      <c r="B489" s="535">
        <v>7</v>
      </c>
      <c r="C489" s="536">
        <v>1</v>
      </c>
      <c r="D489" s="536">
        <v>2</v>
      </c>
      <c r="E489" s="537"/>
      <c r="F489" s="547" t="s">
        <v>283</v>
      </c>
      <c r="G489" s="538">
        <f>+G490</f>
        <v>0</v>
      </c>
      <c r="H489" s="538">
        <f>+H490</f>
        <v>0</v>
      </c>
      <c r="I489" s="538">
        <f>+I490</f>
        <v>0</v>
      </c>
      <c r="J489" s="538">
        <f>+J490</f>
        <v>0</v>
      </c>
      <c r="K489" s="539">
        <f>+K490</f>
        <v>0</v>
      </c>
    </row>
    <row r="490" spans="1:11" ht="12.75" x14ac:dyDescent="0.2">
      <c r="A490" s="548">
        <v>2</v>
      </c>
      <c r="B490" s="541">
        <v>7</v>
      </c>
      <c r="C490" s="542">
        <v>1</v>
      </c>
      <c r="D490" s="542">
        <v>2</v>
      </c>
      <c r="E490" s="543" t="s">
        <v>296</v>
      </c>
      <c r="F490" s="5" t="s">
        <v>283</v>
      </c>
      <c r="G490" s="538"/>
      <c r="H490" s="538"/>
      <c r="I490" s="538"/>
      <c r="J490" s="439">
        <f>SUBTOTAL(9,G490:I490)</f>
        <v>0</v>
      </c>
      <c r="K490" s="444">
        <f>IFERROR(J490/$J$18*100,"0.00")</f>
        <v>0</v>
      </c>
    </row>
    <row r="491" spans="1:11" ht="12.75" x14ac:dyDescent="0.2">
      <c r="A491" s="534">
        <v>2</v>
      </c>
      <c r="B491" s="535">
        <v>7</v>
      </c>
      <c r="C491" s="536">
        <v>1</v>
      </c>
      <c r="D491" s="536">
        <v>3</v>
      </c>
      <c r="E491" s="537"/>
      <c r="F491" s="547" t="s">
        <v>284</v>
      </c>
      <c r="G491" s="538">
        <f>+G492</f>
        <v>0</v>
      </c>
      <c r="H491" s="538">
        <f>+H492</f>
        <v>0</v>
      </c>
      <c r="I491" s="538">
        <f>+I492</f>
        <v>0</v>
      </c>
      <c r="J491" s="538">
        <f>+J492</f>
        <v>0</v>
      </c>
      <c r="K491" s="539">
        <f>+K492</f>
        <v>0</v>
      </c>
    </row>
    <row r="492" spans="1:11" ht="12.75" x14ac:dyDescent="0.2">
      <c r="A492" s="548">
        <v>2</v>
      </c>
      <c r="B492" s="541">
        <v>7</v>
      </c>
      <c r="C492" s="542">
        <v>1</v>
      </c>
      <c r="D492" s="542">
        <v>3</v>
      </c>
      <c r="E492" s="543" t="s">
        <v>296</v>
      </c>
      <c r="F492" s="5" t="s">
        <v>284</v>
      </c>
      <c r="G492" s="538"/>
      <c r="H492" s="538"/>
      <c r="I492" s="538"/>
      <c r="J492" s="439">
        <f>SUBTOTAL(9,G492:I492)</f>
        <v>0</v>
      </c>
      <c r="K492" s="444">
        <f>IFERROR(J492/$J$18*100,"0.00")</f>
        <v>0</v>
      </c>
    </row>
    <row r="493" spans="1:11" ht="12.75" x14ac:dyDescent="0.2">
      <c r="A493" s="534">
        <v>2</v>
      </c>
      <c r="B493" s="535">
        <v>7</v>
      </c>
      <c r="C493" s="536">
        <v>1</v>
      </c>
      <c r="D493" s="536">
        <v>4</v>
      </c>
      <c r="E493" s="537"/>
      <c r="F493" s="547" t="s">
        <v>285</v>
      </c>
      <c r="G493" s="538">
        <f>+G494</f>
        <v>0</v>
      </c>
      <c r="H493" s="538">
        <f>+H494</f>
        <v>0</v>
      </c>
      <c r="I493" s="538">
        <f>+I494</f>
        <v>0</v>
      </c>
      <c r="J493" s="538">
        <f>+J494</f>
        <v>0</v>
      </c>
      <c r="K493" s="539">
        <f>+K494</f>
        <v>0</v>
      </c>
    </row>
    <row r="494" spans="1:11" ht="12.75" x14ac:dyDescent="0.2">
      <c r="A494" s="548">
        <v>2</v>
      </c>
      <c r="B494" s="541">
        <v>7</v>
      </c>
      <c r="C494" s="542">
        <v>1</v>
      </c>
      <c r="D494" s="542">
        <v>4</v>
      </c>
      <c r="E494" s="543" t="s">
        <v>296</v>
      </c>
      <c r="F494" s="5" t="s">
        <v>285</v>
      </c>
      <c r="G494" s="538"/>
      <c r="H494" s="538"/>
      <c r="I494" s="538"/>
      <c r="J494" s="439">
        <f>SUBTOTAL(9,G494:I494)</f>
        <v>0</v>
      </c>
      <c r="K494" s="444">
        <f>IFERROR(J494/$J$18*100,"0.00")</f>
        <v>0</v>
      </c>
    </row>
    <row r="495" spans="1:11" ht="12.75" x14ac:dyDescent="0.2">
      <c r="A495" s="555">
        <v>2</v>
      </c>
      <c r="B495" s="535">
        <v>7</v>
      </c>
      <c r="C495" s="536">
        <v>1</v>
      </c>
      <c r="D495" s="536">
        <v>5</v>
      </c>
      <c r="E495" s="537"/>
      <c r="F495" s="9" t="s">
        <v>443</v>
      </c>
      <c r="G495" s="538">
        <f>+G496</f>
        <v>0</v>
      </c>
      <c r="H495" s="538">
        <f>+H496</f>
        <v>0</v>
      </c>
      <c r="I495" s="538">
        <f>+I496</f>
        <v>0</v>
      </c>
      <c r="J495" s="538">
        <f>+J496</f>
        <v>0</v>
      </c>
      <c r="K495" s="539">
        <f>+K496</f>
        <v>0</v>
      </c>
    </row>
    <row r="496" spans="1:11" ht="12.75" x14ac:dyDescent="0.2">
      <c r="A496" s="548">
        <v>2</v>
      </c>
      <c r="B496" s="541">
        <v>7</v>
      </c>
      <c r="C496" s="542">
        <v>1</v>
      </c>
      <c r="D496" s="542">
        <v>5</v>
      </c>
      <c r="E496" s="543" t="s">
        <v>296</v>
      </c>
      <c r="F496" s="5" t="s">
        <v>443</v>
      </c>
      <c r="G496" s="538"/>
      <c r="H496" s="538"/>
      <c r="I496" s="538"/>
      <c r="J496" s="439">
        <f>SUBTOTAL(9,G496:I496)</f>
        <v>0</v>
      </c>
      <c r="K496" s="444">
        <f>IFERROR(J496/$J$18*100,"0.00")</f>
        <v>0</v>
      </c>
    </row>
    <row r="497" spans="1:11" ht="12.75" x14ac:dyDescent="0.2">
      <c r="A497" s="528">
        <v>2</v>
      </c>
      <c r="B497" s="529">
        <v>7</v>
      </c>
      <c r="C497" s="530">
        <v>2</v>
      </c>
      <c r="D497" s="530"/>
      <c r="E497" s="531"/>
      <c r="F497" s="10" t="s">
        <v>286</v>
      </c>
      <c r="G497" s="532">
        <f>+G498+G500+G502+G504+G506+G508</f>
        <v>0</v>
      </c>
      <c r="H497" s="532">
        <f>+H498+H500+H502+H504+H506+H508</f>
        <v>0</v>
      </c>
      <c r="I497" s="532">
        <f>+I498+I500+I502+I504+I506+I508</f>
        <v>0</v>
      </c>
      <c r="J497" s="532">
        <f>+J498+J500+J502+J504+J506+J508</f>
        <v>0</v>
      </c>
      <c r="K497" s="533">
        <f>+K498+K500+K502+K504+K506+K508</f>
        <v>0</v>
      </c>
    </row>
    <row r="498" spans="1:11" ht="12.75" x14ac:dyDescent="0.2">
      <c r="A498" s="534">
        <v>2</v>
      </c>
      <c r="B498" s="535">
        <v>7</v>
      </c>
      <c r="C498" s="536">
        <v>2</v>
      </c>
      <c r="D498" s="536">
        <v>1</v>
      </c>
      <c r="E498" s="537"/>
      <c r="F498" s="547" t="s">
        <v>287</v>
      </c>
      <c r="G498" s="538">
        <f>+G499</f>
        <v>0</v>
      </c>
      <c r="H498" s="538">
        <f>+H499</f>
        <v>0</v>
      </c>
      <c r="I498" s="538">
        <f>+I499</f>
        <v>0</v>
      </c>
      <c r="J498" s="538">
        <f>+J499</f>
        <v>0</v>
      </c>
      <c r="K498" s="539">
        <f>+K499</f>
        <v>0</v>
      </c>
    </row>
    <row r="499" spans="1:11" ht="12.75" x14ac:dyDescent="0.2">
      <c r="A499" s="548">
        <v>2</v>
      </c>
      <c r="B499" s="541">
        <v>7</v>
      </c>
      <c r="C499" s="542">
        <v>2</v>
      </c>
      <c r="D499" s="542">
        <v>1</v>
      </c>
      <c r="E499" s="543" t="s">
        <v>296</v>
      </c>
      <c r="F499" s="5" t="s">
        <v>287</v>
      </c>
      <c r="G499" s="538"/>
      <c r="H499" s="538"/>
      <c r="I499" s="538"/>
      <c r="J499" s="439">
        <f>SUBTOTAL(9,G499:I499)</f>
        <v>0</v>
      </c>
      <c r="K499" s="444">
        <f>IFERROR(J499/$J$18*100,"0.00")</f>
        <v>0</v>
      </c>
    </row>
    <row r="500" spans="1:11" ht="12.75" x14ac:dyDescent="0.2">
      <c r="A500" s="534">
        <v>2</v>
      </c>
      <c r="B500" s="535">
        <v>7</v>
      </c>
      <c r="C500" s="536">
        <v>2</v>
      </c>
      <c r="D500" s="536">
        <v>2</v>
      </c>
      <c r="E500" s="537"/>
      <c r="F500" s="547" t="s">
        <v>288</v>
      </c>
      <c r="G500" s="538">
        <f>+G501</f>
        <v>0</v>
      </c>
      <c r="H500" s="538">
        <f>+H501</f>
        <v>0</v>
      </c>
      <c r="I500" s="538">
        <f>+I501</f>
        <v>0</v>
      </c>
      <c r="J500" s="538">
        <f>+J501</f>
        <v>0</v>
      </c>
      <c r="K500" s="539">
        <f>+K501</f>
        <v>0</v>
      </c>
    </row>
    <row r="501" spans="1:11" ht="12.75" x14ac:dyDescent="0.2">
      <c r="A501" s="548">
        <v>2</v>
      </c>
      <c r="B501" s="541">
        <v>7</v>
      </c>
      <c r="C501" s="542">
        <v>2</v>
      </c>
      <c r="D501" s="542">
        <v>2</v>
      </c>
      <c r="E501" s="543" t="s">
        <v>296</v>
      </c>
      <c r="F501" s="5" t="s">
        <v>288</v>
      </c>
      <c r="G501" s="538"/>
      <c r="H501" s="538"/>
      <c r="I501" s="538"/>
      <c r="J501" s="439">
        <f>SUBTOTAL(9,G501:I501)</f>
        <v>0</v>
      </c>
      <c r="K501" s="444">
        <f>IFERROR(J501/$J$18*100,"0.00")</f>
        <v>0</v>
      </c>
    </row>
    <row r="502" spans="1:11" ht="12.75" x14ac:dyDescent="0.2">
      <c r="A502" s="534">
        <v>2</v>
      </c>
      <c r="B502" s="535">
        <v>7</v>
      </c>
      <c r="C502" s="536">
        <v>2</v>
      </c>
      <c r="D502" s="536">
        <v>3</v>
      </c>
      <c r="E502" s="537"/>
      <c r="F502" s="547" t="s">
        <v>289</v>
      </c>
      <c r="G502" s="538">
        <f>+G503</f>
        <v>0</v>
      </c>
      <c r="H502" s="538">
        <f>+H503</f>
        <v>0</v>
      </c>
      <c r="I502" s="538">
        <f>+I503</f>
        <v>0</v>
      </c>
      <c r="J502" s="538">
        <f>+J503</f>
        <v>0</v>
      </c>
      <c r="K502" s="539">
        <f>+K503</f>
        <v>0</v>
      </c>
    </row>
    <row r="503" spans="1:11" ht="12.75" x14ac:dyDescent="0.2">
      <c r="A503" s="548">
        <v>2</v>
      </c>
      <c r="B503" s="541">
        <v>7</v>
      </c>
      <c r="C503" s="542">
        <v>2</v>
      </c>
      <c r="D503" s="542">
        <v>3</v>
      </c>
      <c r="E503" s="543" t="s">
        <v>296</v>
      </c>
      <c r="F503" s="5" t="s">
        <v>289</v>
      </c>
      <c r="G503" s="538"/>
      <c r="H503" s="538"/>
      <c r="I503" s="538"/>
      <c r="J503" s="439">
        <f>SUBTOTAL(9,G503:I503)</f>
        <v>0</v>
      </c>
      <c r="K503" s="444">
        <f>IFERROR(J503/$J$18*100,"0.00")</f>
        <v>0</v>
      </c>
    </row>
    <row r="504" spans="1:11" ht="12.75" x14ac:dyDescent="0.2">
      <c r="A504" s="534">
        <v>2</v>
      </c>
      <c r="B504" s="535">
        <v>7</v>
      </c>
      <c r="C504" s="536">
        <v>2</v>
      </c>
      <c r="D504" s="536">
        <v>4</v>
      </c>
      <c r="E504" s="537"/>
      <c r="F504" s="547" t="s">
        <v>290</v>
      </c>
      <c r="G504" s="538">
        <f>+G505</f>
        <v>0</v>
      </c>
      <c r="H504" s="538">
        <f>+H505</f>
        <v>0</v>
      </c>
      <c r="I504" s="538">
        <f>+I505</f>
        <v>0</v>
      </c>
      <c r="J504" s="538">
        <f>+J505</f>
        <v>0</v>
      </c>
      <c r="K504" s="539">
        <f>+K505</f>
        <v>0</v>
      </c>
    </row>
    <row r="505" spans="1:11" ht="12.75" x14ac:dyDescent="0.2">
      <c r="A505" s="548">
        <v>2</v>
      </c>
      <c r="B505" s="541">
        <v>7</v>
      </c>
      <c r="C505" s="542">
        <v>2</v>
      </c>
      <c r="D505" s="542">
        <v>4</v>
      </c>
      <c r="E505" s="543" t="s">
        <v>296</v>
      </c>
      <c r="F505" s="5" t="s">
        <v>290</v>
      </c>
      <c r="G505" s="538"/>
      <c r="H505" s="538"/>
      <c r="I505" s="538"/>
      <c r="J505" s="439">
        <f>SUBTOTAL(9,G505:I505)</f>
        <v>0</v>
      </c>
      <c r="K505" s="444">
        <f>IFERROR(J505/$J$18*100,"0.00")</f>
        <v>0</v>
      </c>
    </row>
    <row r="506" spans="1:11" ht="12.75" x14ac:dyDescent="0.2">
      <c r="A506" s="534">
        <v>2</v>
      </c>
      <c r="B506" s="535">
        <v>7</v>
      </c>
      <c r="C506" s="536">
        <v>2</v>
      </c>
      <c r="D506" s="536">
        <v>7</v>
      </c>
      <c r="E506" s="537"/>
      <c r="F506" s="547" t="s">
        <v>291</v>
      </c>
      <c r="G506" s="538">
        <f>+G507</f>
        <v>0</v>
      </c>
      <c r="H506" s="538">
        <f>+H507</f>
        <v>0</v>
      </c>
      <c r="I506" s="538">
        <f>+I507</f>
        <v>0</v>
      </c>
      <c r="J506" s="538">
        <f>+J507</f>
        <v>0</v>
      </c>
      <c r="K506" s="539">
        <f>+K507</f>
        <v>0</v>
      </c>
    </row>
    <row r="507" spans="1:11" ht="12.75" x14ac:dyDescent="0.2">
      <c r="A507" s="548">
        <v>2</v>
      </c>
      <c r="B507" s="541">
        <v>7</v>
      </c>
      <c r="C507" s="542">
        <v>2</v>
      </c>
      <c r="D507" s="542">
        <v>7</v>
      </c>
      <c r="E507" s="543" t="s">
        <v>296</v>
      </c>
      <c r="F507" s="5" t="s">
        <v>291</v>
      </c>
      <c r="G507" s="538"/>
      <c r="H507" s="538"/>
      <c r="I507" s="538"/>
      <c r="J507" s="439">
        <f>SUBTOTAL(9,G507:I507)</f>
        <v>0</v>
      </c>
      <c r="K507" s="444">
        <f>IFERROR(J507/$J$18*100,"0.00")</f>
        <v>0</v>
      </c>
    </row>
    <row r="508" spans="1:11" ht="12.75" x14ac:dyDescent="0.2">
      <c r="A508" s="534">
        <v>2</v>
      </c>
      <c r="B508" s="535">
        <v>7</v>
      </c>
      <c r="C508" s="536">
        <v>2</v>
      </c>
      <c r="D508" s="536">
        <v>8</v>
      </c>
      <c r="E508" s="537"/>
      <c r="F508" s="547" t="s">
        <v>292</v>
      </c>
      <c r="G508" s="538">
        <f>+G509</f>
        <v>0</v>
      </c>
      <c r="H508" s="538">
        <f>+H509</f>
        <v>0</v>
      </c>
      <c r="I508" s="538">
        <f>+I509</f>
        <v>0</v>
      </c>
      <c r="J508" s="538">
        <f>+J509</f>
        <v>0</v>
      </c>
      <c r="K508" s="539">
        <f>+K509</f>
        <v>0</v>
      </c>
    </row>
    <row r="509" spans="1:11" ht="12.75" x14ac:dyDescent="0.2">
      <c r="A509" s="548">
        <v>2</v>
      </c>
      <c r="B509" s="541">
        <v>7</v>
      </c>
      <c r="C509" s="542">
        <v>2</v>
      </c>
      <c r="D509" s="542">
        <v>8</v>
      </c>
      <c r="E509" s="543" t="s">
        <v>296</v>
      </c>
      <c r="F509" s="5" t="s">
        <v>292</v>
      </c>
      <c r="G509" s="538"/>
      <c r="H509" s="538"/>
      <c r="I509" s="538"/>
      <c r="J509" s="439">
        <f>SUBTOTAL(9,G509:I509)</f>
        <v>0</v>
      </c>
      <c r="K509" s="444">
        <f>IFERROR(J509/$J$18*100,"0.00")</f>
        <v>0</v>
      </c>
    </row>
    <row r="510" spans="1:11" ht="12.75" x14ac:dyDescent="0.2">
      <c r="A510" s="528">
        <v>2</v>
      </c>
      <c r="B510" s="529">
        <v>7</v>
      </c>
      <c r="C510" s="530">
        <v>3</v>
      </c>
      <c r="D510" s="530"/>
      <c r="E510" s="531"/>
      <c r="F510" s="10" t="s">
        <v>293</v>
      </c>
      <c r="G510" s="532">
        <f>+G511+G513</f>
        <v>0</v>
      </c>
      <c r="H510" s="532">
        <f>+H511+H513</f>
        <v>0</v>
      </c>
      <c r="I510" s="532">
        <f>+I511+I513</f>
        <v>0</v>
      </c>
      <c r="J510" s="532">
        <f>+J511+J513</f>
        <v>0</v>
      </c>
      <c r="K510" s="533">
        <f>+K511+K513</f>
        <v>0</v>
      </c>
    </row>
    <row r="511" spans="1:11" ht="12.75" x14ac:dyDescent="0.2">
      <c r="A511" s="534">
        <v>2</v>
      </c>
      <c r="B511" s="535">
        <v>7</v>
      </c>
      <c r="C511" s="536">
        <v>3</v>
      </c>
      <c r="D511" s="536">
        <v>1</v>
      </c>
      <c r="E511" s="537"/>
      <c r="F511" s="547" t="s">
        <v>294</v>
      </c>
      <c r="G511" s="538">
        <f>+G512</f>
        <v>0</v>
      </c>
      <c r="H511" s="538">
        <f>+H512</f>
        <v>0</v>
      </c>
      <c r="I511" s="538">
        <f>+I512</f>
        <v>0</v>
      </c>
      <c r="J511" s="538">
        <f>+J512</f>
        <v>0</v>
      </c>
      <c r="K511" s="539">
        <f>+K512</f>
        <v>0</v>
      </c>
    </row>
    <row r="512" spans="1:11" ht="12.75" x14ac:dyDescent="0.2">
      <c r="A512" s="548">
        <v>2</v>
      </c>
      <c r="B512" s="541">
        <v>7</v>
      </c>
      <c r="C512" s="542">
        <v>3</v>
      </c>
      <c r="D512" s="542">
        <v>1</v>
      </c>
      <c r="E512" s="543" t="s">
        <v>296</v>
      </c>
      <c r="F512" s="5" t="s">
        <v>294</v>
      </c>
      <c r="G512" s="538"/>
      <c r="H512" s="538"/>
      <c r="I512" s="538"/>
      <c r="J512" s="439">
        <f>SUBTOTAL(9,G512:I512)</f>
        <v>0</v>
      </c>
      <c r="K512" s="444">
        <f>IFERROR(J512/$J$18*100,"0.00")</f>
        <v>0</v>
      </c>
    </row>
    <row r="513" spans="1:11" ht="12.75" x14ac:dyDescent="0.2">
      <c r="A513" s="534">
        <v>2</v>
      </c>
      <c r="B513" s="535">
        <v>7</v>
      </c>
      <c r="C513" s="536">
        <v>3</v>
      </c>
      <c r="D513" s="536">
        <v>2</v>
      </c>
      <c r="E513" s="537"/>
      <c r="F513" s="547" t="s">
        <v>295</v>
      </c>
      <c r="G513" s="538">
        <f>+G514</f>
        <v>0</v>
      </c>
      <c r="H513" s="538">
        <f>+H514</f>
        <v>0</v>
      </c>
      <c r="I513" s="538">
        <f>+I514</f>
        <v>0</v>
      </c>
      <c r="J513" s="538">
        <f>+J514</f>
        <v>0</v>
      </c>
      <c r="K513" s="539">
        <f>+K514</f>
        <v>0</v>
      </c>
    </row>
    <row r="514" spans="1:11" ht="12.75" x14ac:dyDescent="0.2">
      <c r="A514" s="556">
        <v>2</v>
      </c>
      <c r="B514" s="557">
        <v>7</v>
      </c>
      <c r="C514" s="558">
        <v>3</v>
      </c>
      <c r="D514" s="558">
        <v>2</v>
      </c>
      <c r="E514" s="559" t="s">
        <v>296</v>
      </c>
      <c r="F514" s="12" t="s">
        <v>295</v>
      </c>
      <c r="G514" s="13"/>
      <c r="H514" s="13"/>
      <c r="I514" s="13"/>
      <c r="J514" s="560">
        <f>SUBTOTAL(9,G514:I514)</f>
        <v>0</v>
      </c>
      <c r="K514" s="561">
        <f>IFERROR(J514/$J$18*100,"0.00")</f>
        <v>0</v>
      </c>
    </row>
    <row r="515" spans="1:11" s="23" customFormat="1" x14ac:dyDescent="0.3">
      <c r="A515" s="487"/>
      <c r="B515" s="574"/>
      <c r="C515" s="487"/>
      <c r="D515" s="487"/>
      <c r="E515" s="575"/>
      <c r="F515" s="576"/>
      <c r="G515" s="576"/>
      <c r="H515" s="576"/>
      <c r="I515" s="576"/>
      <c r="J515" s="576"/>
      <c r="K515" s="577"/>
    </row>
    <row r="516" spans="1:11" s="23" customFormat="1" x14ac:dyDescent="0.3">
      <c r="A516" s="624" t="s">
        <v>1483</v>
      </c>
      <c r="B516" s="624"/>
      <c r="C516" s="624"/>
      <c r="D516" s="624"/>
      <c r="E516" s="624"/>
      <c r="F516" s="576"/>
      <c r="G516" s="576"/>
      <c r="H516" s="576"/>
      <c r="I516" s="576"/>
      <c r="J516" s="576"/>
      <c r="K516" s="577"/>
    </row>
    <row r="517" spans="1:11" s="23" customFormat="1" x14ac:dyDescent="0.3">
      <c r="A517" s="487"/>
      <c r="B517" s="574"/>
      <c r="C517" s="487"/>
      <c r="D517" s="487"/>
      <c r="E517" s="575"/>
      <c r="F517" s="576"/>
      <c r="G517" s="576"/>
      <c r="H517" s="576"/>
      <c r="I517" s="576"/>
      <c r="J517" s="576"/>
      <c r="K517" s="577"/>
    </row>
    <row r="518" spans="1:11" s="23" customFormat="1" x14ac:dyDescent="0.3">
      <c r="A518" s="487"/>
      <c r="B518" s="574"/>
      <c r="C518" s="487"/>
      <c r="D518" s="487"/>
      <c r="E518" s="575"/>
      <c r="F518" s="576"/>
      <c r="G518" s="576"/>
      <c r="H518" s="576"/>
      <c r="I518" s="576"/>
      <c r="J518" s="576"/>
      <c r="K518" s="577"/>
    </row>
    <row r="519" spans="1:11" s="23" customFormat="1" x14ac:dyDescent="0.3">
      <c r="A519" s="487"/>
      <c r="B519" s="574"/>
      <c r="C519" s="487"/>
      <c r="D519" s="487"/>
      <c r="E519" s="575"/>
      <c r="F519" s="576"/>
      <c r="G519" s="576"/>
      <c r="H519" s="576"/>
      <c r="I519" s="576"/>
      <c r="J519" s="576"/>
      <c r="K519" s="577"/>
    </row>
    <row r="520" spans="1:11" s="23" customFormat="1" x14ac:dyDescent="0.3">
      <c r="A520" s="487"/>
      <c r="B520" s="574"/>
      <c r="C520" s="487"/>
      <c r="D520" s="487"/>
      <c r="E520" s="575"/>
      <c r="F520" s="576"/>
      <c r="G520" s="576"/>
      <c r="H520" s="576"/>
      <c r="I520" s="576"/>
      <c r="J520" s="576"/>
      <c r="K520" s="577"/>
    </row>
    <row r="521" spans="1:11" s="23" customFormat="1" x14ac:dyDescent="0.3">
      <c r="A521" s="487"/>
      <c r="B521" s="574"/>
      <c r="C521" s="487"/>
      <c r="D521" s="487"/>
      <c r="E521" s="575"/>
      <c r="F521" s="576"/>
      <c r="G521" s="576"/>
      <c r="H521" s="576"/>
      <c r="I521" s="576"/>
      <c r="J521" s="576"/>
      <c r="K521" s="577"/>
    </row>
    <row r="522" spans="1:11" s="23" customFormat="1" x14ac:dyDescent="0.3">
      <c r="A522" s="487"/>
      <c r="B522" s="574"/>
      <c r="C522" s="487"/>
      <c r="D522" s="487"/>
      <c r="E522" s="575"/>
      <c r="F522" s="576"/>
      <c r="G522" s="576"/>
      <c r="H522" s="576"/>
      <c r="I522" s="576"/>
      <c r="J522" s="576"/>
      <c r="K522" s="577"/>
    </row>
    <row r="523" spans="1:11" s="23" customFormat="1" x14ac:dyDescent="0.3">
      <c r="A523" s="487"/>
      <c r="B523" s="574"/>
      <c r="C523" s="487"/>
      <c r="D523" s="487"/>
      <c r="E523" s="575"/>
      <c r="F523" s="576"/>
      <c r="G523" s="576"/>
      <c r="H523" s="576"/>
      <c r="I523" s="576"/>
      <c r="J523" s="576"/>
      <c r="K523" s="577"/>
    </row>
    <row r="524" spans="1:11" s="23" customFormat="1" x14ac:dyDescent="0.3">
      <c r="A524" s="487"/>
      <c r="B524" s="574"/>
      <c r="C524" s="487"/>
      <c r="D524" s="487"/>
      <c r="E524" s="575"/>
      <c r="F524" s="576"/>
      <c r="G524" s="576"/>
      <c r="H524" s="576"/>
      <c r="I524" s="576"/>
      <c r="J524" s="576"/>
      <c r="K524" s="577"/>
    </row>
    <row r="525" spans="1:11" s="23" customFormat="1" x14ac:dyDescent="0.3">
      <c r="A525" s="487"/>
      <c r="B525" s="574"/>
      <c r="C525" s="487"/>
      <c r="D525" s="487"/>
      <c r="E525" s="575"/>
      <c r="F525" s="576"/>
      <c r="G525" s="576"/>
      <c r="H525" s="576"/>
      <c r="I525" s="576"/>
      <c r="J525" s="576"/>
      <c r="K525" s="577"/>
    </row>
    <row r="526" spans="1:11" s="23" customFormat="1" x14ac:dyDescent="0.3">
      <c r="A526" s="487"/>
      <c r="B526" s="574"/>
      <c r="C526" s="487"/>
      <c r="D526" s="487"/>
      <c r="E526" s="575"/>
      <c r="F526" s="576"/>
      <c r="G526" s="576"/>
      <c r="H526" s="576"/>
      <c r="I526" s="576"/>
      <c r="J526" s="576"/>
      <c r="K526" s="577"/>
    </row>
    <row r="527" spans="1:11" s="23" customFormat="1" x14ac:dyDescent="0.3">
      <c r="A527" s="487"/>
      <c r="B527" s="574"/>
      <c r="C527" s="487"/>
      <c r="D527" s="487"/>
      <c r="E527" s="575"/>
      <c r="F527" s="576"/>
      <c r="G527" s="576"/>
      <c r="H527" s="576"/>
      <c r="I527" s="576"/>
      <c r="J527" s="576"/>
      <c r="K527" s="577"/>
    </row>
    <row r="528" spans="1:11" s="23" customFormat="1" x14ac:dyDescent="0.3">
      <c r="A528" s="487"/>
      <c r="B528" s="574"/>
      <c r="C528" s="487"/>
      <c r="D528" s="487"/>
      <c r="E528" s="575"/>
      <c r="F528" s="576"/>
      <c r="G528" s="576"/>
      <c r="H528" s="576"/>
      <c r="I528" s="576"/>
      <c r="J528" s="576"/>
      <c r="K528" s="577"/>
    </row>
    <row r="529" spans="1:11" s="23" customFormat="1" x14ac:dyDescent="0.3">
      <c r="A529" s="487"/>
      <c r="B529" s="574"/>
      <c r="C529" s="487"/>
      <c r="D529" s="487"/>
      <c r="E529" s="575"/>
      <c r="F529" s="576"/>
      <c r="G529" s="576"/>
      <c r="H529" s="576"/>
      <c r="I529" s="576"/>
      <c r="J529" s="576"/>
      <c r="K529" s="577"/>
    </row>
    <row r="530" spans="1:11" s="23" customFormat="1" x14ac:dyDescent="0.3">
      <c r="A530" s="487"/>
      <c r="B530" s="574"/>
      <c r="C530" s="487"/>
      <c r="D530" s="487"/>
      <c r="E530" s="575"/>
      <c r="F530" s="576"/>
      <c r="G530" s="576"/>
      <c r="H530" s="576"/>
      <c r="I530" s="576"/>
      <c r="J530" s="576"/>
      <c r="K530" s="577"/>
    </row>
    <row r="531" spans="1:11" s="23" customFormat="1" x14ac:dyDescent="0.3">
      <c r="A531" s="487"/>
      <c r="B531" s="574"/>
      <c r="C531" s="487"/>
      <c r="D531" s="487"/>
      <c r="E531" s="575"/>
      <c r="F531" s="576"/>
      <c r="G531" s="576"/>
      <c r="H531" s="576"/>
      <c r="I531" s="576"/>
      <c r="J531" s="576"/>
      <c r="K531" s="577"/>
    </row>
    <row r="532" spans="1:11" s="23" customFormat="1" x14ac:dyDescent="0.3">
      <c r="A532" s="487"/>
      <c r="B532" s="574"/>
      <c r="C532" s="487"/>
      <c r="D532" s="487"/>
      <c r="E532" s="575"/>
      <c r="F532" s="576"/>
      <c r="G532" s="576"/>
      <c r="H532" s="576"/>
      <c r="I532" s="576"/>
      <c r="J532" s="576"/>
      <c r="K532" s="577"/>
    </row>
    <row r="533" spans="1:11" s="23" customFormat="1" x14ac:dyDescent="0.3">
      <c r="A533" s="487"/>
      <c r="B533" s="574"/>
      <c r="C533" s="487"/>
      <c r="D533" s="487"/>
      <c r="E533" s="575"/>
      <c r="F533" s="576"/>
      <c r="G533" s="576"/>
      <c r="H533" s="576"/>
      <c r="I533" s="576"/>
      <c r="J533" s="576"/>
      <c r="K533" s="577"/>
    </row>
    <row r="534" spans="1:11" s="23" customFormat="1" x14ac:dyDescent="0.3">
      <c r="A534" s="487"/>
      <c r="B534" s="574"/>
      <c r="C534" s="487"/>
      <c r="D534" s="487"/>
      <c r="E534" s="575"/>
      <c r="F534" s="576"/>
      <c r="G534" s="576"/>
      <c r="H534" s="576"/>
      <c r="I534" s="576"/>
      <c r="J534" s="576"/>
      <c r="K534" s="577"/>
    </row>
    <row r="535" spans="1:11" s="23" customFormat="1" x14ac:dyDescent="0.3">
      <c r="A535" s="487"/>
      <c r="B535" s="574"/>
      <c r="C535" s="487"/>
      <c r="D535" s="487"/>
      <c r="E535" s="575"/>
      <c r="F535" s="576"/>
      <c r="G535" s="576"/>
      <c r="H535" s="576"/>
      <c r="I535" s="576"/>
      <c r="J535" s="576"/>
      <c r="K535" s="577"/>
    </row>
    <row r="536" spans="1:11" s="23" customFormat="1" x14ac:dyDescent="0.3">
      <c r="A536" s="487"/>
      <c r="B536" s="574"/>
      <c r="C536" s="487"/>
      <c r="D536" s="487"/>
      <c r="E536" s="575"/>
      <c r="F536" s="576"/>
      <c r="G536" s="576"/>
      <c r="H536" s="576"/>
      <c r="I536" s="576"/>
      <c r="J536" s="576"/>
      <c r="K536" s="577"/>
    </row>
    <row r="537" spans="1:11" s="23" customFormat="1" x14ac:dyDescent="0.3">
      <c r="A537" s="487"/>
      <c r="B537" s="574"/>
      <c r="C537" s="487"/>
      <c r="D537" s="487"/>
      <c r="E537" s="575"/>
      <c r="F537" s="576"/>
      <c r="G537" s="576"/>
      <c r="H537" s="576"/>
      <c r="I537" s="576"/>
      <c r="J537" s="576"/>
      <c r="K537" s="577"/>
    </row>
    <row r="538" spans="1:11" s="23" customFormat="1" x14ac:dyDescent="0.3">
      <c r="A538" s="487"/>
      <c r="B538" s="574"/>
      <c r="C538" s="487"/>
      <c r="D538" s="487"/>
      <c r="E538" s="575"/>
      <c r="F538" s="576"/>
      <c r="G538" s="576"/>
      <c r="H538" s="576"/>
      <c r="I538" s="576"/>
      <c r="J538" s="576"/>
      <c r="K538" s="577"/>
    </row>
    <row r="539" spans="1:11" s="23" customFormat="1" x14ac:dyDescent="0.3">
      <c r="A539" s="487"/>
      <c r="B539" s="574"/>
      <c r="C539" s="487"/>
      <c r="D539" s="487"/>
      <c r="E539" s="575"/>
      <c r="F539" s="576"/>
      <c r="G539" s="576"/>
      <c r="H539" s="576"/>
      <c r="I539" s="576"/>
      <c r="J539" s="576"/>
      <c r="K539" s="577"/>
    </row>
    <row r="540" spans="1:11" s="23" customFormat="1" x14ac:dyDescent="0.3">
      <c r="A540" s="487"/>
      <c r="B540" s="574"/>
      <c r="C540" s="487"/>
      <c r="D540" s="487"/>
      <c r="E540" s="575"/>
      <c r="F540" s="576"/>
      <c r="G540" s="576"/>
      <c r="H540" s="576"/>
      <c r="I540" s="576"/>
      <c r="J540" s="576"/>
      <c r="K540" s="577"/>
    </row>
    <row r="541" spans="1:11" s="23" customFormat="1" x14ac:dyDescent="0.3">
      <c r="A541" s="487"/>
      <c r="B541" s="574"/>
      <c r="C541" s="487"/>
      <c r="D541" s="487"/>
      <c r="E541" s="575"/>
      <c r="F541" s="576"/>
      <c r="G541" s="576"/>
      <c r="H541" s="576"/>
      <c r="I541" s="576"/>
      <c r="J541" s="576"/>
      <c r="K541" s="577"/>
    </row>
    <row r="542" spans="1:11" s="23" customFormat="1" x14ac:dyDescent="0.3">
      <c r="A542" s="487"/>
      <c r="B542" s="574"/>
      <c r="C542" s="487"/>
      <c r="D542" s="487"/>
      <c r="E542" s="575"/>
      <c r="F542" s="576"/>
      <c r="G542" s="576"/>
      <c r="H542" s="576"/>
      <c r="I542" s="576"/>
      <c r="J542" s="576"/>
      <c r="K542" s="577"/>
    </row>
    <row r="543" spans="1:11" s="23" customFormat="1" x14ac:dyDescent="0.3">
      <c r="A543" s="487"/>
      <c r="B543" s="574"/>
      <c r="C543" s="487"/>
      <c r="D543" s="487"/>
      <c r="E543" s="575"/>
      <c r="F543" s="576"/>
      <c r="G543" s="576"/>
      <c r="H543" s="576"/>
      <c r="I543" s="576"/>
      <c r="J543" s="576"/>
      <c r="K543" s="577"/>
    </row>
    <row r="544" spans="1:11" s="23" customFormat="1" x14ac:dyDescent="0.3">
      <c r="A544" s="487"/>
      <c r="B544" s="574"/>
      <c r="C544" s="487"/>
      <c r="D544" s="487"/>
      <c r="E544" s="575"/>
      <c r="F544" s="576"/>
      <c r="G544" s="576"/>
      <c r="H544" s="576"/>
      <c r="I544" s="576"/>
      <c r="J544" s="576"/>
      <c r="K544" s="577"/>
    </row>
    <row r="545" spans="1:11" s="23" customFormat="1" x14ac:dyDescent="0.3">
      <c r="A545" s="487"/>
      <c r="B545" s="574"/>
      <c r="C545" s="487"/>
      <c r="D545" s="487"/>
      <c r="E545" s="575"/>
      <c r="F545" s="576"/>
      <c r="G545" s="576"/>
      <c r="H545" s="576"/>
      <c r="I545" s="576"/>
      <c r="J545" s="576"/>
      <c r="K545" s="577"/>
    </row>
    <row r="546" spans="1:11" s="23" customFormat="1" x14ac:dyDescent="0.3">
      <c r="A546" s="487"/>
      <c r="B546" s="574"/>
      <c r="C546" s="487"/>
      <c r="D546" s="487"/>
      <c r="E546" s="575"/>
      <c r="F546" s="576"/>
      <c r="G546" s="576"/>
      <c r="H546" s="576"/>
      <c r="I546" s="576"/>
      <c r="J546" s="576"/>
      <c r="K546" s="577"/>
    </row>
    <row r="547" spans="1:11" s="23" customFormat="1" x14ac:dyDescent="0.3">
      <c r="A547" s="487"/>
      <c r="B547" s="574"/>
      <c r="C547" s="487"/>
      <c r="D547" s="487"/>
      <c r="E547" s="575"/>
      <c r="F547" s="576"/>
      <c r="G547" s="576"/>
      <c r="H547" s="576"/>
      <c r="I547" s="576"/>
      <c r="J547" s="576"/>
      <c r="K547" s="577"/>
    </row>
    <row r="548" spans="1:11" s="23" customFormat="1" x14ac:dyDescent="0.3">
      <c r="A548" s="487"/>
      <c r="B548" s="574"/>
      <c r="C548" s="487"/>
      <c r="D548" s="487"/>
      <c r="E548" s="575"/>
      <c r="F548" s="576"/>
      <c r="G548" s="576"/>
      <c r="H548" s="576"/>
      <c r="I548" s="576"/>
      <c r="J548" s="576"/>
      <c r="K548" s="577"/>
    </row>
    <row r="549" spans="1:11" s="23" customFormat="1" x14ac:dyDescent="0.3">
      <c r="A549" s="487"/>
      <c r="B549" s="574"/>
      <c r="C549" s="487"/>
      <c r="D549" s="487"/>
      <c r="E549" s="575"/>
      <c r="F549" s="576"/>
      <c r="G549" s="576"/>
      <c r="H549" s="576"/>
      <c r="I549" s="576"/>
      <c r="J549" s="576"/>
      <c r="K549" s="577"/>
    </row>
    <row r="550" spans="1:11" s="23" customFormat="1" x14ac:dyDescent="0.3">
      <c r="A550" s="487"/>
      <c r="B550" s="574"/>
      <c r="C550" s="487"/>
      <c r="D550" s="487"/>
      <c r="E550" s="575"/>
      <c r="F550" s="576"/>
      <c r="G550" s="576"/>
      <c r="H550" s="576"/>
      <c r="I550" s="576"/>
      <c r="J550" s="576"/>
      <c r="K550" s="577"/>
    </row>
    <row r="551" spans="1:11" s="23" customFormat="1" x14ac:dyDescent="0.3">
      <c r="A551" s="487"/>
      <c r="B551" s="574"/>
      <c r="C551" s="487"/>
      <c r="D551" s="487"/>
      <c r="E551" s="575"/>
      <c r="F551" s="576"/>
      <c r="G551" s="576"/>
      <c r="H551" s="576"/>
      <c r="I551" s="576"/>
      <c r="J551" s="576"/>
      <c r="K551" s="577"/>
    </row>
    <row r="552" spans="1:11" s="23" customFormat="1" x14ac:dyDescent="0.3">
      <c r="A552" s="487"/>
      <c r="B552" s="574"/>
      <c r="C552" s="487"/>
      <c r="D552" s="487"/>
      <c r="E552" s="575"/>
      <c r="F552" s="576"/>
      <c r="G552" s="576"/>
      <c r="H552" s="576"/>
      <c r="I552" s="576"/>
      <c r="J552" s="576"/>
      <c r="K552" s="577"/>
    </row>
    <row r="553" spans="1:11" s="23" customFormat="1" x14ac:dyDescent="0.3">
      <c r="A553" s="487"/>
      <c r="B553" s="574"/>
      <c r="C553" s="487"/>
      <c r="D553" s="487"/>
      <c r="E553" s="575"/>
      <c r="F553" s="576"/>
      <c r="G553" s="576"/>
      <c r="H553" s="576"/>
      <c r="I553" s="576"/>
      <c r="J553" s="576"/>
      <c r="K553" s="577"/>
    </row>
    <row r="554" spans="1:11" s="23" customFormat="1" x14ac:dyDescent="0.3">
      <c r="A554" s="487"/>
      <c r="B554" s="574"/>
      <c r="C554" s="487"/>
      <c r="D554" s="487"/>
      <c r="E554" s="575"/>
      <c r="F554" s="576"/>
      <c r="G554" s="576"/>
      <c r="H554" s="576"/>
      <c r="I554" s="576"/>
      <c r="J554" s="576"/>
      <c r="K554" s="577"/>
    </row>
    <row r="555" spans="1:11" s="23" customFormat="1" x14ac:dyDescent="0.3">
      <c r="A555" s="487"/>
      <c r="B555" s="574"/>
      <c r="C555" s="487"/>
      <c r="D555" s="487"/>
      <c r="E555" s="575"/>
      <c r="F555" s="576"/>
      <c r="G555" s="576"/>
      <c r="H555" s="576"/>
      <c r="I555" s="576"/>
      <c r="J555" s="576"/>
      <c r="K555" s="577"/>
    </row>
    <row r="556" spans="1:11" s="23" customFormat="1" x14ac:dyDescent="0.3">
      <c r="A556" s="487"/>
      <c r="B556" s="574"/>
      <c r="C556" s="487"/>
      <c r="D556" s="487"/>
      <c r="E556" s="575"/>
      <c r="F556" s="576"/>
      <c r="G556" s="576"/>
      <c r="H556" s="576"/>
      <c r="I556" s="576"/>
      <c r="J556" s="576"/>
      <c r="K556" s="577"/>
    </row>
    <row r="557" spans="1:11" s="23" customFormat="1" x14ac:dyDescent="0.3">
      <c r="A557" s="487"/>
      <c r="B557" s="574"/>
      <c r="C557" s="487"/>
      <c r="D557" s="487"/>
      <c r="E557" s="575"/>
      <c r="F557" s="576"/>
      <c r="G557" s="576"/>
      <c r="H557" s="576"/>
      <c r="I557" s="576"/>
      <c r="J557" s="576"/>
      <c r="K557" s="577"/>
    </row>
    <row r="558" spans="1:11" s="23" customFormat="1" x14ac:dyDescent="0.3">
      <c r="A558" s="487"/>
      <c r="B558" s="574"/>
      <c r="C558" s="487"/>
      <c r="D558" s="487"/>
      <c r="E558" s="575"/>
      <c r="F558" s="576"/>
      <c r="G558" s="576"/>
      <c r="H558" s="576"/>
      <c r="I558" s="576"/>
      <c r="J558" s="576"/>
      <c r="K558" s="577"/>
    </row>
    <row r="559" spans="1:11" s="23" customFormat="1" x14ac:dyDescent="0.3">
      <c r="A559" s="487"/>
      <c r="B559" s="574"/>
      <c r="C559" s="487"/>
      <c r="D559" s="487"/>
      <c r="E559" s="575"/>
      <c r="F559" s="576"/>
      <c r="G559" s="576"/>
      <c r="H559" s="576"/>
      <c r="I559" s="576"/>
      <c r="J559" s="576"/>
      <c r="K559" s="577"/>
    </row>
    <row r="560" spans="1:11" s="23" customFormat="1" x14ac:dyDescent="0.3">
      <c r="A560" s="487"/>
      <c r="B560" s="574"/>
      <c r="C560" s="487"/>
      <c r="D560" s="487"/>
      <c r="E560" s="575"/>
      <c r="F560" s="576"/>
      <c r="G560" s="576"/>
      <c r="H560" s="576"/>
      <c r="I560" s="576"/>
      <c r="J560" s="576"/>
      <c r="K560" s="577"/>
    </row>
    <row r="561" spans="1:11" s="23" customFormat="1" x14ac:dyDescent="0.3">
      <c r="A561" s="487"/>
      <c r="B561" s="574"/>
      <c r="C561" s="487"/>
      <c r="D561" s="487"/>
      <c r="E561" s="575"/>
      <c r="F561" s="576"/>
      <c r="G561" s="576"/>
      <c r="H561" s="576"/>
      <c r="I561" s="576"/>
      <c r="J561" s="576"/>
      <c r="K561" s="577"/>
    </row>
    <row r="562" spans="1:11" s="23" customFormat="1" x14ac:dyDescent="0.3">
      <c r="A562" s="487"/>
      <c r="B562" s="574"/>
      <c r="C562" s="487"/>
      <c r="D562" s="487"/>
      <c r="E562" s="575"/>
      <c r="F562" s="576"/>
      <c r="G562" s="576"/>
      <c r="H562" s="576"/>
      <c r="I562" s="576"/>
      <c r="J562" s="576"/>
      <c r="K562" s="577"/>
    </row>
    <row r="563" spans="1:11" s="23" customFormat="1" x14ac:dyDescent="0.3">
      <c r="A563" s="487"/>
      <c r="B563" s="574"/>
      <c r="C563" s="487"/>
      <c r="D563" s="487"/>
      <c r="E563" s="575"/>
      <c r="F563" s="576"/>
      <c r="G563" s="576"/>
      <c r="H563" s="576"/>
      <c r="I563" s="576"/>
      <c r="J563" s="576"/>
      <c r="K563" s="577"/>
    </row>
    <row r="564" spans="1:11" s="23" customFormat="1" x14ac:dyDescent="0.3">
      <c r="A564" s="487"/>
      <c r="B564" s="574"/>
      <c r="C564" s="487"/>
      <c r="D564" s="487"/>
      <c r="E564" s="575"/>
      <c r="F564" s="576"/>
      <c r="G564" s="576"/>
      <c r="H564" s="576"/>
      <c r="I564" s="576"/>
      <c r="J564" s="576"/>
      <c r="K564" s="577"/>
    </row>
    <row r="565" spans="1:11" s="23" customFormat="1" x14ac:dyDescent="0.3">
      <c r="A565" s="487"/>
      <c r="B565" s="574"/>
      <c r="C565" s="487"/>
      <c r="D565" s="487"/>
      <c r="E565" s="575"/>
      <c r="F565" s="576"/>
      <c r="G565" s="576"/>
      <c r="H565" s="576"/>
      <c r="I565" s="576"/>
      <c r="J565" s="576"/>
      <c r="K565" s="577"/>
    </row>
    <row r="566" spans="1:11" s="23" customFormat="1" x14ac:dyDescent="0.3">
      <c r="A566" s="487"/>
      <c r="B566" s="574"/>
      <c r="C566" s="487"/>
      <c r="D566" s="487"/>
      <c r="E566" s="575"/>
      <c r="F566" s="576"/>
      <c r="G566" s="576"/>
      <c r="H566" s="576"/>
      <c r="I566" s="576"/>
      <c r="J566" s="576"/>
      <c r="K566" s="577"/>
    </row>
    <row r="567" spans="1:11" s="23" customFormat="1" x14ac:dyDescent="0.3">
      <c r="A567" s="487"/>
      <c r="B567" s="574"/>
      <c r="C567" s="487"/>
      <c r="D567" s="487"/>
      <c r="E567" s="575"/>
      <c r="F567" s="576"/>
      <c r="G567" s="576"/>
      <c r="H567" s="576"/>
      <c r="I567" s="576"/>
      <c r="J567" s="576"/>
      <c r="K567" s="577"/>
    </row>
    <row r="568" spans="1:11" s="23" customFormat="1" x14ac:dyDescent="0.3">
      <c r="A568" s="487"/>
      <c r="B568" s="574"/>
      <c r="C568" s="487"/>
      <c r="D568" s="487"/>
      <c r="E568" s="575"/>
      <c r="F568" s="576"/>
      <c r="G568" s="576"/>
      <c r="H568" s="576"/>
      <c r="I568" s="576"/>
      <c r="J568" s="576"/>
      <c r="K568" s="577"/>
    </row>
    <row r="569" spans="1:11" s="23" customFormat="1" x14ac:dyDescent="0.3">
      <c r="A569" s="487"/>
      <c r="B569" s="574"/>
      <c r="C569" s="487"/>
      <c r="D569" s="487"/>
      <c r="E569" s="575"/>
      <c r="F569" s="576"/>
      <c r="G569" s="576"/>
      <c r="H569" s="576"/>
      <c r="I569" s="576"/>
      <c r="J569" s="576"/>
      <c r="K569" s="577"/>
    </row>
    <row r="570" spans="1:11" s="23" customFormat="1" x14ac:dyDescent="0.3">
      <c r="A570" s="487"/>
      <c r="B570" s="574"/>
      <c r="C570" s="487"/>
      <c r="D570" s="487"/>
      <c r="E570" s="575"/>
      <c r="F570" s="576"/>
      <c r="G570" s="576"/>
      <c r="H570" s="576"/>
      <c r="I570" s="576"/>
      <c r="J570" s="576"/>
      <c r="K570" s="577"/>
    </row>
    <row r="571" spans="1:11" s="23" customFormat="1" x14ac:dyDescent="0.3">
      <c r="A571" s="487"/>
      <c r="B571" s="574"/>
      <c r="C571" s="487"/>
      <c r="D571" s="487"/>
      <c r="E571" s="575"/>
      <c r="F571" s="576"/>
      <c r="G571" s="576"/>
      <c r="H571" s="576"/>
      <c r="I571" s="576"/>
      <c r="J571" s="576"/>
      <c r="K571" s="577"/>
    </row>
    <row r="572" spans="1:11" s="23" customFormat="1" x14ac:dyDescent="0.3">
      <c r="A572" s="487"/>
      <c r="B572" s="574"/>
      <c r="C572" s="487"/>
      <c r="D572" s="487"/>
      <c r="E572" s="575"/>
      <c r="F572" s="576"/>
      <c r="G572" s="576"/>
      <c r="H572" s="576"/>
      <c r="I572" s="576"/>
      <c r="J572" s="576"/>
      <c r="K572" s="577"/>
    </row>
    <row r="573" spans="1:11" s="23" customFormat="1" x14ac:dyDescent="0.3">
      <c r="A573" s="487"/>
      <c r="B573" s="574"/>
      <c r="C573" s="487"/>
      <c r="D573" s="487"/>
      <c r="E573" s="575"/>
      <c r="F573" s="576"/>
      <c r="G573" s="576"/>
      <c r="H573" s="576"/>
      <c r="I573" s="576"/>
      <c r="J573" s="576"/>
      <c r="K573" s="577"/>
    </row>
    <row r="574" spans="1:11" s="23" customFormat="1" x14ac:dyDescent="0.3">
      <c r="A574" s="487"/>
      <c r="B574" s="574"/>
      <c r="C574" s="487"/>
      <c r="D574" s="487"/>
      <c r="E574" s="575"/>
      <c r="F574" s="576"/>
      <c r="G574" s="576"/>
      <c r="H574" s="576"/>
      <c r="I574" s="576"/>
      <c r="J574" s="576"/>
      <c r="K574" s="577"/>
    </row>
    <row r="575" spans="1:11" s="23" customFormat="1" x14ac:dyDescent="0.3">
      <c r="A575" s="487"/>
      <c r="B575" s="574"/>
      <c r="C575" s="487"/>
      <c r="D575" s="487"/>
      <c r="E575" s="575"/>
      <c r="F575" s="576"/>
      <c r="G575" s="576"/>
      <c r="H575" s="576"/>
      <c r="I575" s="576"/>
      <c r="J575" s="576"/>
      <c r="K575" s="577"/>
    </row>
    <row r="576" spans="1:11" s="23" customFormat="1" x14ac:dyDescent="0.3">
      <c r="A576" s="487"/>
      <c r="B576" s="574"/>
      <c r="C576" s="487"/>
      <c r="D576" s="487"/>
      <c r="E576" s="575"/>
      <c r="F576" s="576"/>
      <c r="G576" s="576"/>
      <c r="H576" s="576"/>
      <c r="I576" s="576"/>
      <c r="J576" s="576"/>
      <c r="K576" s="577"/>
    </row>
    <row r="577" spans="1:11" s="23" customFormat="1" x14ac:dyDescent="0.3">
      <c r="A577" s="487"/>
      <c r="B577" s="574"/>
      <c r="C577" s="487"/>
      <c r="D577" s="487"/>
      <c r="E577" s="575"/>
      <c r="F577" s="576"/>
      <c r="G577" s="576"/>
      <c r="H577" s="576"/>
      <c r="I577" s="576"/>
      <c r="J577" s="576"/>
      <c r="K577" s="577"/>
    </row>
    <row r="578" spans="1:11" s="23" customFormat="1" x14ac:dyDescent="0.3">
      <c r="A578" s="487"/>
      <c r="B578" s="574"/>
      <c r="C578" s="487"/>
      <c r="D578" s="487"/>
      <c r="E578" s="575"/>
      <c r="F578" s="576"/>
      <c r="G578" s="576"/>
      <c r="H578" s="576"/>
      <c r="I578" s="576"/>
      <c r="J578" s="576"/>
      <c r="K578" s="577"/>
    </row>
    <row r="579" spans="1:11" s="23" customFormat="1" x14ac:dyDescent="0.3">
      <c r="A579" s="487"/>
      <c r="B579" s="574"/>
      <c r="C579" s="487"/>
      <c r="D579" s="487"/>
      <c r="E579" s="575"/>
      <c r="F579" s="576"/>
      <c r="G579" s="576"/>
      <c r="H579" s="576"/>
      <c r="I579" s="576"/>
      <c r="J579" s="576"/>
      <c r="K579" s="577"/>
    </row>
    <row r="580" spans="1:11" s="23" customFormat="1" x14ac:dyDescent="0.3">
      <c r="A580" s="487"/>
      <c r="B580" s="574"/>
      <c r="C580" s="487"/>
      <c r="D580" s="487"/>
      <c r="E580" s="575"/>
      <c r="F580" s="576"/>
      <c r="G580" s="576"/>
      <c r="H580" s="576"/>
      <c r="I580" s="576"/>
      <c r="J580" s="576"/>
      <c r="K580" s="577"/>
    </row>
    <row r="581" spans="1:11" s="23" customFormat="1" x14ac:dyDescent="0.3">
      <c r="A581" s="487"/>
      <c r="B581" s="574"/>
      <c r="C581" s="487"/>
      <c r="D581" s="487"/>
      <c r="E581" s="575"/>
      <c r="F581" s="576"/>
      <c r="G581" s="576"/>
      <c r="H581" s="576"/>
      <c r="I581" s="576"/>
      <c r="J581" s="576"/>
      <c r="K581" s="577"/>
    </row>
    <row r="582" spans="1:11" s="23" customFormat="1" x14ac:dyDescent="0.3">
      <c r="A582" s="487"/>
      <c r="B582" s="574"/>
      <c r="C582" s="487"/>
      <c r="D582" s="487"/>
      <c r="E582" s="575"/>
      <c r="F582" s="576"/>
      <c r="G582" s="576"/>
      <c r="H582" s="576"/>
      <c r="I582" s="576"/>
      <c r="J582" s="576"/>
      <c r="K582" s="577"/>
    </row>
    <row r="583" spans="1:11" s="23" customFormat="1" x14ac:dyDescent="0.3">
      <c r="A583" s="487"/>
      <c r="B583" s="574"/>
      <c r="C583" s="487"/>
      <c r="D583" s="487"/>
      <c r="E583" s="575"/>
      <c r="F583" s="576"/>
      <c r="G583" s="576"/>
      <c r="H583" s="576"/>
      <c r="I583" s="576"/>
      <c r="J583" s="576"/>
      <c r="K583" s="577"/>
    </row>
    <row r="584" spans="1:11" s="23" customFormat="1" x14ac:dyDescent="0.3">
      <c r="A584" s="487"/>
      <c r="B584" s="574"/>
      <c r="C584" s="487"/>
      <c r="D584" s="487"/>
      <c r="E584" s="575"/>
      <c r="F584" s="576"/>
      <c r="G584" s="576"/>
      <c r="H584" s="576"/>
      <c r="I584" s="576"/>
      <c r="J584" s="576"/>
      <c r="K584" s="577"/>
    </row>
    <row r="585" spans="1:11" s="23" customFormat="1" x14ac:dyDescent="0.3">
      <c r="A585" s="487"/>
      <c r="B585" s="574"/>
      <c r="C585" s="487"/>
      <c r="D585" s="487"/>
      <c r="E585" s="575"/>
      <c r="F585" s="576"/>
      <c r="G585" s="576"/>
      <c r="H585" s="576"/>
      <c r="I585" s="576"/>
      <c r="J585" s="576"/>
      <c r="K585" s="577"/>
    </row>
    <row r="586" spans="1:11" s="23" customFormat="1" x14ac:dyDescent="0.3">
      <c r="A586" s="487"/>
      <c r="B586" s="574"/>
      <c r="C586" s="487"/>
      <c r="D586" s="487"/>
      <c r="E586" s="575"/>
      <c r="F586" s="576"/>
      <c r="G586" s="576"/>
      <c r="H586" s="576"/>
      <c r="I586" s="576"/>
      <c r="J586" s="576"/>
      <c r="K586" s="577"/>
    </row>
    <row r="587" spans="1:11" s="23" customFormat="1" x14ac:dyDescent="0.3">
      <c r="A587" s="487"/>
      <c r="B587" s="574"/>
      <c r="C587" s="487"/>
      <c r="D587" s="487"/>
      <c r="E587" s="575"/>
      <c r="F587" s="576"/>
      <c r="G587" s="576"/>
      <c r="H587" s="576"/>
      <c r="I587" s="576"/>
      <c r="J587" s="576"/>
      <c r="K587" s="577"/>
    </row>
    <row r="588" spans="1:11" s="23" customFormat="1" x14ac:dyDescent="0.3">
      <c r="A588" s="487"/>
      <c r="B588" s="574"/>
      <c r="C588" s="487"/>
      <c r="D588" s="487"/>
      <c r="E588" s="575"/>
      <c r="F588" s="576"/>
      <c r="G588" s="576"/>
      <c r="H588" s="576"/>
      <c r="I588" s="576"/>
      <c r="J588" s="576"/>
      <c r="K588" s="577"/>
    </row>
    <row r="589" spans="1:11" s="23" customFormat="1" x14ac:dyDescent="0.3">
      <c r="A589" s="487"/>
      <c r="B589" s="574"/>
      <c r="C589" s="487"/>
      <c r="D589" s="487"/>
      <c r="E589" s="575"/>
      <c r="F589" s="576"/>
      <c r="G589" s="576"/>
      <c r="H589" s="576"/>
      <c r="I589" s="576"/>
      <c r="J589" s="576"/>
      <c r="K589" s="577"/>
    </row>
    <row r="590" spans="1:11" s="23" customFormat="1" x14ac:dyDescent="0.3">
      <c r="A590" s="487"/>
      <c r="B590" s="574"/>
      <c r="C590" s="487"/>
      <c r="D590" s="487"/>
      <c r="E590" s="575"/>
      <c r="F590" s="576"/>
      <c r="G590" s="576"/>
      <c r="H590" s="576"/>
      <c r="I590" s="576"/>
      <c r="J590" s="576"/>
      <c r="K590" s="577"/>
    </row>
    <row r="591" spans="1:11" s="23" customFormat="1" x14ac:dyDescent="0.3">
      <c r="A591" s="487"/>
      <c r="B591" s="574"/>
      <c r="C591" s="487"/>
      <c r="D591" s="487"/>
      <c r="E591" s="575"/>
      <c r="F591" s="576"/>
      <c r="G591" s="576"/>
      <c r="H591" s="576"/>
      <c r="I591" s="576"/>
      <c r="J591" s="576"/>
      <c r="K591" s="577"/>
    </row>
    <row r="592" spans="1:11" s="23" customFormat="1" x14ac:dyDescent="0.3">
      <c r="A592" s="487"/>
      <c r="B592" s="574"/>
      <c r="C592" s="487"/>
      <c r="D592" s="487"/>
      <c r="E592" s="575"/>
      <c r="F592" s="576"/>
      <c r="G592" s="576"/>
      <c r="H592" s="576"/>
      <c r="I592" s="576"/>
      <c r="J592" s="576"/>
      <c r="K592" s="577"/>
    </row>
    <row r="593" spans="1:11" s="23" customFormat="1" x14ac:dyDescent="0.3">
      <c r="A593" s="487"/>
      <c r="B593" s="574"/>
      <c r="C593" s="487"/>
      <c r="D593" s="487"/>
      <c r="E593" s="575"/>
      <c r="F593" s="576"/>
      <c r="G593" s="576"/>
      <c r="H593" s="576"/>
      <c r="I593" s="576"/>
      <c r="J593" s="576"/>
      <c r="K593" s="577"/>
    </row>
    <row r="594" spans="1:11" s="23" customFormat="1" x14ac:dyDescent="0.3">
      <c r="A594" s="487"/>
      <c r="B594" s="574"/>
      <c r="C594" s="487"/>
      <c r="D594" s="487"/>
      <c r="E594" s="575"/>
      <c r="F594" s="576"/>
      <c r="G594" s="576"/>
      <c r="H594" s="576"/>
      <c r="I594" s="576"/>
      <c r="J594" s="576"/>
      <c r="K594" s="577"/>
    </row>
    <row r="595" spans="1:11" s="23" customFormat="1" x14ac:dyDescent="0.3">
      <c r="A595" s="487"/>
      <c r="B595" s="574"/>
      <c r="C595" s="487"/>
      <c r="D595" s="487"/>
      <c r="E595" s="575"/>
      <c r="F595" s="576"/>
      <c r="G595" s="576"/>
      <c r="H595" s="576"/>
      <c r="I595" s="576"/>
      <c r="J595" s="576"/>
      <c r="K595" s="577"/>
    </row>
    <row r="596" spans="1:11" s="23" customFormat="1" x14ac:dyDescent="0.3">
      <c r="A596" s="487"/>
      <c r="B596" s="574"/>
      <c r="C596" s="487"/>
      <c r="D596" s="487"/>
      <c r="E596" s="575"/>
      <c r="F596" s="576"/>
      <c r="G596" s="576"/>
      <c r="H596" s="576"/>
      <c r="I596" s="576"/>
      <c r="J596" s="576"/>
      <c r="K596" s="577"/>
    </row>
    <row r="597" spans="1:11" s="23" customFormat="1" x14ac:dyDescent="0.3">
      <c r="A597" s="487"/>
      <c r="B597" s="574"/>
      <c r="C597" s="487"/>
      <c r="D597" s="487"/>
      <c r="E597" s="575"/>
      <c r="F597" s="576"/>
      <c r="G597" s="576"/>
      <c r="H597" s="576"/>
      <c r="I597" s="576"/>
      <c r="J597" s="576"/>
      <c r="K597" s="577"/>
    </row>
    <row r="598" spans="1:11" s="23" customFormat="1" x14ac:dyDescent="0.3">
      <c r="A598" s="487"/>
      <c r="B598" s="574"/>
      <c r="C598" s="487"/>
      <c r="D598" s="487"/>
      <c r="E598" s="575"/>
      <c r="F598" s="576"/>
      <c r="G598" s="576"/>
      <c r="H598" s="576"/>
      <c r="I598" s="576"/>
      <c r="J598" s="576"/>
      <c r="K598" s="577"/>
    </row>
    <row r="599" spans="1:11" s="23" customFormat="1" x14ac:dyDescent="0.3">
      <c r="A599" s="487"/>
      <c r="B599" s="574"/>
      <c r="C599" s="487"/>
      <c r="D599" s="487"/>
      <c r="E599" s="575"/>
      <c r="F599" s="576"/>
      <c r="G599" s="576"/>
      <c r="H599" s="576"/>
      <c r="I599" s="576"/>
      <c r="J599" s="576"/>
      <c r="K599" s="577"/>
    </row>
    <row r="600" spans="1:11" s="23" customFormat="1" x14ac:dyDescent="0.3">
      <c r="A600" s="487"/>
      <c r="B600" s="574"/>
      <c r="C600" s="487"/>
      <c r="D600" s="487"/>
      <c r="E600" s="575"/>
      <c r="F600" s="576"/>
      <c r="G600" s="576"/>
      <c r="H600" s="576"/>
      <c r="I600" s="576"/>
      <c r="J600" s="576"/>
      <c r="K600" s="577"/>
    </row>
    <row r="601" spans="1:11" s="23" customFormat="1" x14ac:dyDescent="0.3">
      <c r="A601" s="487"/>
      <c r="B601" s="574"/>
      <c r="C601" s="487"/>
      <c r="D601" s="487"/>
      <c r="E601" s="575"/>
      <c r="F601" s="576"/>
      <c r="G601" s="576"/>
      <c r="H601" s="576"/>
      <c r="I601" s="576"/>
      <c r="J601" s="576"/>
      <c r="K601" s="577"/>
    </row>
    <row r="602" spans="1:11" s="23" customFormat="1" x14ac:dyDescent="0.3">
      <c r="A602" s="487"/>
      <c r="B602" s="574"/>
      <c r="C602" s="487"/>
      <c r="D602" s="487"/>
      <c r="E602" s="575"/>
      <c r="F602" s="576"/>
      <c r="G602" s="576"/>
      <c r="H602" s="576"/>
      <c r="I602" s="576"/>
      <c r="J602" s="576"/>
      <c r="K602" s="577"/>
    </row>
    <row r="603" spans="1:11" s="23" customFormat="1" x14ac:dyDescent="0.3">
      <c r="A603" s="487"/>
      <c r="B603" s="574"/>
      <c r="C603" s="487"/>
      <c r="D603" s="487"/>
      <c r="E603" s="575"/>
      <c r="F603" s="576"/>
      <c r="G603" s="576"/>
      <c r="H603" s="576"/>
      <c r="I603" s="576"/>
      <c r="J603" s="576"/>
      <c r="K603" s="577"/>
    </row>
    <row r="604" spans="1:11" s="23" customFormat="1" x14ac:dyDescent="0.3">
      <c r="A604" s="487"/>
      <c r="B604" s="574"/>
      <c r="C604" s="487"/>
      <c r="D604" s="487"/>
      <c r="E604" s="575"/>
      <c r="F604" s="576"/>
      <c r="G604" s="576"/>
      <c r="H604" s="576"/>
      <c r="I604" s="576"/>
      <c r="J604" s="576"/>
      <c r="K604" s="577"/>
    </row>
    <row r="605" spans="1:11" s="23" customFormat="1" x14ac:dyDescent="0.3">
      <c r="A605" s="487"/>
      <c r="B605" s="574"/>
      <c r="C605" s="487"/>
      <c r="D605" s="487"/>
      <c r="E605" s="575"/>
      <c r="F605" s="576"/>
      <c r="G605" s="576"/>
      <c r="H605" s="576"/>
      <c r="I605" s="576"/>
      <c r="J605" s="576"/>
      <c r="K605" s="577"/>
    </row>
    <row r="606" spans="1:11" s="23" customFormat="1" x14ac:dyDescent="0.3">
      <c r="A606" s="487"/>
      <c r="B606" s="574"/>
      <c r="C606" s="487"/>
      <c r="D606" s="487"/>
      <c r="E606" s="575"/>
      <c r="F606" s="576"/>
      <c r="G606" s="576"/>
      <c r="H606" s="576"/>
      <c r="I606" s="576"/>
      <c r="J606" s="576"/>
      <c r="K606" s="577"/>
    </row>
    <row r="607" spans="1:11" s="23" customFormat="1" x14ac:dyDescent="0.3">
      <c r="A607" s="487"/>
      <c r="B607" s="574"/>
      <c r="C607" s="487"/>
      <c r="D607" s="487"/>
      <c r="E607" s="575"/>
      <c r="F607" s="576"/>
      <c r="G607" s="576"/>
      <c r="H607" s="576"/>
      <c r="I607" s="576"/>
      <c r="J607" s="576"/>
      <c r="K607" s="577"/>
    </row>
    <row r="608" spans="1:11" s="23" customFormat="1" x14ac:dyDescent="0.3">
      <c r="A608" s="487"/>
      <c r="B608" s="574"/>
      <c r="C608" s="487"/>
      <c r="D608" s="487"/>
      <c r="E608" s="575"/>
      <c r="F608" s="576"/>
      <c r="G608" s="576"/>
      <c r="H608" s="576"/>
      <c r="I608" s="576"/>
      <c r="J608" s="576"/>
      <c r="K608" s="577"/>
    </row>
    <row r="609" spans="1:11" s="23" customFormat="1" x14ac:dyDescent="0.3">
      <c r="A609" s="487"/>
      <c r="B609" s="574"/>
      <c r="C609" s="487"/>
      <c r="D609" s="487"/>
      <c r="E609" s="575"/>
      <c r="F609" s="576"/>
      <c r="G609" s="576"/>
      <c r="H609" s="576"/>
      <c r="I609" s="576"/>
      <c r="J609" s="576"/>
      <c r="K609" s="577"/>
    </row>
    <row r="610" spans="1:11" s="23" customFormat="1" x14ac:dyDescent="0.3">
      <c r="A610" s="487"/>
      <c r="B610" s="574"/>
      <c r="C610" s="487"/>
      <c r="D610" s="487"/>
      <c r="E610" s="575"/>
      <c r="F610" s="576"/>
      <c r="G610" s="576"/>
      <c r="H610" s="576"/>
      <c r="I610" s="576"/>
      <c r="J610" s="576"/>
      <c r="K610" s="577"/>
    </row>
    <row r="611" spans="1:11" s="23" customFormat="1" x14ac:dyDescent="0.3">
      <c r="A611" s="487"/>
      <c r="B611" s="574"/>
      <c r="C611" s="487"/>
      <c r="D611" s="487"/>
      <c r="E611" s="575"/>
      <c r="F611" s="576"/>
      <c r="G611" s="576"/>
      <c r="H611" s="576"/>
      <c r="I611" s="576"/>
      <c r="J611" s="576"/>
      <c r="K611" s="577"/>
    </row>
    <row r="612" spans="1:11" s="23" customFormat="1" x14ac:dyDescent="0.3">
      <c r="A612" s="487"/>
      <c r="B612" s="574"/>
      <c r="C612" s="487"/>
      <c r="D612" s="487"/>
      <c r="E612" s="575"/>
      <c r="F612" s="576"/>
      <c r="G612" s="576"/>
      <c r="H612" s="576"/>
      <c r="I612" s="576"/>
      <c r="J612" s="576"/>
      <c r="K612" s="577"/>
    </row>
    <row r="613" spans="1:11" s="23" customFormat="1" x14ac:dyDescent="0.3">
      <c r="A613" s="487"/>
      <c r="B613" s="574"/>
      <c r="C613" s="487"/>
      <c r="D613" s="487"/>
      <c r="E613" s="575"/>
      <c r="F613" s="576"/>
      <c r="G613" s="576"/>
      <c r="H613" s="576"/>
      <c r="I613" s="576"/>
      <c r="J613" s="576"/>
      <c r="K613" s="577"/>
    </row>
    <row r="614" spans="1:11" s="23" customFormat="1" x14ac:dyDescent="0.3">
      <c r="A614" s="487"/>
      <c r="B614" s="574"/>
      <c r="C614" s="487"/>
      <c r="D614" s="487"/>
      <c r="E614" s="575"/>
      <c r="F614" s="576"/>
      <c r="G614" s="576"/>
      <c r="H614" s="576"/>
      <c r="I614" s="576"/>
      <c r="J614" s="576"/>
      <c r="K614" s="577"/>
    </row>
    <row r="615" spans="1:11" s="23" customFormat="1" x14ac:dyDescent="0.3">
      <c r="A615" s="487"/>
      <c r="B615" s="574"/>
      <c r="C615" s="487"/>
      <c r="D615" s="487"/>
      <c r="E615" s="575"/>
      <c r="F615" s="576"/>
      <c r="G615" s="576"/>
      <c r="H615" s="576"/>
      <c r="I615" s="576"/>
      <c r="J615" s="576"/>
      <c r="K615" s="577"/>
    </row>
    <row r="616" spans="1:11" s="23" customFormat="1" x14ac:dyDescent="0.3">
      <c r="A616" s="487"/>
      <c r="B616" s="574"/>
      <c r="C616" s="487"/>
      <c r="D616" s="487"/>
      <c r="E616" s="575"/>
      <c r="F616" s="576"/>
      <c r="G616" s="576"/>
      <c r="H616" s="576"/>
      <c r="I616" s="576"/>
      <c r="J616" s="576"/>
      <c r="K616" s="577"/>
    </row>
    <row r="617" spans="1:11" s="23" customFormat="1" x14ac:dyDescent="0.3">
      <c r="A617" s="487"/>
      <c r="B617" s="574"/>
      <c r="C617" s="487"/>
      <c r="D617" s="487"/>
      <c r="E617" s="575"/>
      <c r="F617" s="576"/>
      <c r="G617" s="576"/>
      <c r="H617" s="576"/>
      <c r="I617" s="576"/>
      <c r="J617" s="576"/>
      <c r="K617" s="577"/>
    </row>
    <row r="618" spans="1:11" s="23" customFormat="1" x14ac:dyDescent="0.3">
      <c r="A618" s="487"/>
      <c r="B618" s="574"/>
      <c r="C618" s="487"/>
      <c r="D618" s="487"/>
      <c r="E618" s="575"/>
      <c r="F618" s="576"/>
      <c r="G618" s="576"/>
      <c r="H618" s="576"/>
      <c r="I618" s="576"/>
      <c r="J618" s="576"/>
      <c r="K618" s="577"/>
    </row>
    <row r="619" spans="1:11" s="23" customFormat="1" x14ac:dyDescent="0.3">
      <c r="A619" s="487"/>
      <c r="B619" s="574"/>
      <c r="C619" s="487"/>
      <c r="D619" s="487"/>
      <c r="E619" s="575"/>
      <c r="F619" s="576"/>
      <c r="G619" s="576"/>
      <c r="H619" s="576"/>
      <c r="I619" s="576"/>
      <c r="J619" s="576"/>
      <c r="K619" s="577"/>
    </row>
    <row r="620" spans="1:11" s="23" customFormat="1" x14ac:dyDescent="0.3">
      <c r="A620" s="487"/>
      <c r="B620" s="574"/>
      <c r="C620" s="487"/>
      <c r="D620" s="487"/>
      <c r="E620" s="575"/>
      <c r="F620" s="576"/>
      <c r="G620" s="576"/>
      <c r="H620" s="576"/>
      <c r="I620" s="576"/>
      <c r="J620" s="576"/>
      <c r="K620" s="577"/>
    </row>
    <row r="621" spans="1:11" s="23" customFormat="1" x14ac:dyDescent="0.3">
      <c r="A621" s="487"/>
      <c r="B621" s="574"/>
      <c r="C621" s="487"/>
      <c r="D621" s="487"/>
      <c r="E621" s="575"/>
      <c r="F621" s="576"/>
      <c r="G621" s="576"/>
      <c r="H621" s="576"/>
      <c r="I621" s="576"/>
      <c r="J621" s="576"/>
      <c r="K621" s="577"/>
    </row>
    <row r="622" spans="1:11" s="23" customFormat="1" x14ac:dyDescent="0.3">
      <c r="A622" s="487"/>
      <c r="B622" s="574"/>
      <c r="C622" s="487"/>
      <c r="D622" s="487"/>
      <c r="E622" s="575"/>
      <c r="F622" s="576"/>
      <c r="G622" s="576"/>
      <c r="H622" s="576"/>
      <c r="I622" s="576"/>
      <c r="J622" s="576"/>
      <c r="K622" s="577"/>
    </row>
    <row r="623" spans="1:11" s="23" customFormat="1" x14ac:dyDescent="0.3">
      <c r="A623" s="487"/>
      <c r="B623" s="574"/>
      <c r="C623" s="487"/>
      <c r="D623" s="487"/>
      <c r="E623" s="575"/>
      <c r="F623" s="576"/>
      <c r="G623" s="576"/>
      <c r="H623" s="576"/>
      <c r="I623" s="576"/>
      <c r="J623" s="576"/>
      <c r="K623" s="577"/>
    </row>
    <row r="624" spans="1:11" s="23" customFormat="1" x14ac:dyDescent="0.3">
      <c r="A624" s="487"/>
      <c r="B624" s="574"/>
      <c r="C624" s="487"/>
      <c r="D624" s="487"/>
      <c r="E624" s="575"/>
      <c r="F624" s="576"/>
      <c r="G624" s="576"/>
      <c r="H624" s="576"/>
      <c r="I624" s="576"/>
      <c r="J624" s="576"/>
      <c r="K624" s="577"/>
    </row>
    <row r="625" spans="1:11" s="23" customFormat="1" x14ac:dyDescent="0.3">
      <c r="A625" s="487"/>
      <c r="B625" s="574"/>
      <c r="C625" s="487"/>
      <c r="D625" s="487"/>
      <c r="E625" s="575"/>
      <c r="F625" s="576"/>
      <c r="G625" s="576"/>
      <c r="H625" s="576"/>
      <c r="I625" s="576"/>
      <c r="J625" s="576"/>
      <c r="K625" s="577"/>
    </row>
    <row r="626" spans="1:11" s="23" customFormat="1" x14ac:dyDescent="0.3">
      <c r="A626" s="487"/>
      <c r="B626" s="574"/>
      <c r="C626" s="487"/>
      <c r="D626" s="487"/>
      <c r="E626" s="575"/>
      <c r="F626" s="576"/>
      <c r="G626" s="576"/>
      <c r="H626" s="576"/>
      <c r="I626" s="576"/>
      <c r="J626" s="576"/>
      <c r="K626" s="577"/>
    </row>
    <row r="627" spans="1:11" s="23" customFormat="1" x14ac:dyDescent="0.3">
      <c r="A627" s="487"/>
      <c r="B627" s="574"/>
      <c r="C627" s="487"/>
      <c r="D627" s="487"/>
      <c r="E627" s="575"/>
      <c r="F627" s="576"/>
      <c r="G627" s="576"/>
      <c r="H627" s="576"/>
      <c r="I627" s="576"/>
      <c r="J627" s="576"/>
      <c r="K627" s="577"/>
    </row>
    <row r="628" spans="1:11" s="23" customFormat="1" x14ac:dyDescent="0.3">
      <c r="A628" s="487"/>
      <c r="B628" s="574"/>
      <c r="C628" s="487"/>
      <c r="D628" s="487"/>
      <c r="E628" s="575"/>
      <c r="F628" s="576"/>
      <c r="G628" s="576"/>
      <c r="H628" s="576"/>
      <c r="I628" s="576"/>
      <c r="J628" s="576"/>
      <c r="K628" s="577"/>
    </row>
    <row r="629" spans="1:11" s="23" customFormat="1" x14ac:dyDescent="0.3">
      <c r="A629" s="487"/>
      <c r="B629" s="574"/>
      <c r="C629" s="487"/>
      <c r="D629" s="487"/>
      <c r="E629" s="575"/>
      <c r="F629" s="576"/>
      <c r="G629" s="576"/>
      <c r="H629" s="576"/>
      <c r="I629" s="576"/>
      <c r="J629" s="576"/>
      <c r="K629" s="577"/>
    </row>
    <row r="630" spans="1:11" s="23" customFormat="1" x14ac:dyDescent="0.3">
      <c r="A630" s="487"/>
      <c r="B630" s="574"/>
      <c r="C630" s="487"/>
      <c r="D630" s="487"/>
      <c r="E630" s="575"/>
      <c r="F630" s="576"/>
      <c r="G630" s="576"/>
      <c r="H630" s="576"/>
      <c r="I630" s="576"/>
      <c r="J630" s="576"/>
      <c r="K630" s="577"/>
    </row>
    <row r="631" spans="1:11" s="23" customFormat="1" x14ac:dyDescent="0.3">
      <c r="A631" s="487"/>
      <c r="B631" s="574"/>
      <c r="C631" s="487"/>
      <c r="D631" s="487"/>
      <c r="E631" s="575"/>
      <c r="F631" s="576"/>
      <c r="G631" s="576"/>
      <c r="H631" s="576"/>
      <c r="I631" s="576"/>
      <c r="J631" s="576"/>
      <c r="K631" s="577"/>
    </row>
    <row r="632" spans="1:11" s="23" customFormat="1" x14ac:dyDescent="0.3">
      <c r="A632" s="487"/>
      <c r="B632" s="574"/>
      <c r="C632" s="487"/>
      <c r="D632" s="487"/>
      <c r="E632" s="575"/>
      <c r="F632" s="576"/>
      <c r="G632" s="576"/>
      <c r="H632" s="576"/>
      <c r="I632" s="576"/>
      <c r="J632" s="576"/>
      <c r="K632" s="577"/>
    </row>
    <row r="633" spans="1:11" s="23" customFormat="1" x14ac:dyDescent="0.3">
      <c r="A633" s="487"/>
      <c r="B633" s="574"/>
      <c r="C633" s="487"/>
      <c r="D633" s="487"/>
      <c r="E633" s="575"/>
      <c r="F633" s="576"/>
      <c r="G633" s="576"/>
      <c r="H633" s="576"/>
      <c r="I633" s="576"/>
      <c r="J633" s="576"/>
      <c r="K633" s="577"/>
    </row>
    <row r="634" spans="1:11" s="23" customFormat="1" x14ac:dyDescent="0.3">
      <c r="A634" s="487"/>
      <c r="B634" s="574"/>
      <c r="C634" s="487"/>
      <c r="D634" s="487"/>
      <c r="E634" s="575"/>
      <c r="F634" s="576"/>
      <c r="G634" s="576"/>
      <c r="H634" s="576"/>
      <c r="I634" s="576"/>
      <c r="J634" s="576"/>
      <c r="K634" s="577"/>
    </row>
    <row r="635" spans="1:11" s="23" customFormat="1" x14ac:dyDescent="0.3">
      <c r="A635" s="487"/>
      <c r="B635" s="574"/>
      <c r="C635" s="487"/>
      <c r="D635" s="487"/>
      <c r="E635" s="575"/>
      <c r="F635" s="576"/>
      <c r="G635" s="576"/>
      <c r="H635" s="576"/>
      <c r="I635" s="576"/>
      <c r="J635" s="576"/>
      <c r="K635" s="577"/>
    </row>
    <row r="636" spans="1:11" s="23" customFormat="1" x14ac:dyDescent="0.3">
      <c r="A636" s="487"/>
      <c r="B636" s="574"/>
      <c r="C636" s="487"/>
      <c r="D636" s="487"/>
      <c r="E636" s="575"/>
      <c r="F636" s="576"/>
      <c r="G636" s="576"/>
      <c r="H636" s="576"/>
      <c r="I636" s="576"/>
      <c r="J636" s="576"/>
      <c r="K636" s="577"/>
    </row>
    <row r="637" spans="1:11" s="23" customFormat="1" x14ac:dyDescent="0.3">
      <c r="A637" s="487"/>
      <c r="B637" s="574"/>
      <c r="C637" s="487"/>
      <c r="D637" s="487"/>
      <c r="E637" s="575"/>
      <c r="F637" s="576"/>
      <c r="G637" s="576"/>
      <c r="H637" s="576"/>
      <c r="I637" s="576"/>
      <c r="J637" s="576"/>
      <c r="K637" s="577"/>
    </row>
    <row r="638" spans="1:11" s="23" customFormat="1" x14ac:dyDescent="0.3">
      <c r="A638" s="487"/>
      <c r="B638" s="574"/>
      <c r="C638" s="487"/>
      <c r="D638" s="487"/>
      <c r="E638" s="575"/>
      <c r="F638" s="576"/>
      <c r="G638" s="576"/>
      <c r="H638" s="576"/>
      <c r="I638" s="576"/>
      <c r="J638" s="576"/>
      <c r="K638" s="577"/>
    </row>
    <row r="639" spans="1:11" s="23" customFormat="1" x14ac:dyDescent="0.3">
      <c r="A639" s="487"/>
      <c r="B639" s="574"/>
      <c r="C639" s="487"/>
      <c r="D639" s="487"/>
      <c r="E639" s="575"/>
      <c r="F639" s="576"/>
      <c r="G639" s="576"/>
      <c r="H639" s="576"/>
      <c r="I639" s="576"/>
      <c r="J639" s="576"/>
      <c r="K639" s="577"/>
    </row>
    <row r="640" spans="1:11" s="23" customFormat="1" x14ac:dyDescent="0.3">
      <c r="A640" s="487"/>
      <c r="B640" s="574"/>
      <c r="C640" s="487"/>
      <c r="D640" s="487"/>
      <c r="E640" s="575"/>
      <c r="F640" s="576"/>
      <c r="G640" s="576"/>
      <c r="H640" s="576"/>
      <c r="I640" s="576"/>
      <c r="J640" s="576"/>
      <c r="K640" s="577"/>
    </row>
    <row r="641" spans="1:11" s="23" customFormat="1" x14ac:dyDescent="0.3">
      <c r="A641" s="487"/>
      <c r="B641" s="574"/>
      <c r="C641" s="487"/>
      <c r="D641" s="487"/>
      <c r="E641" s="575"/>
      <c r="F641" s="576"/>
      <c r="G641" s="576"/>
      <c r="H641" s="576"/>
      <c r="I641" s="576"/>
      <c r="J641" s="576"/>
      <c r="K641" s="577"/>
    </row>
    <row r="642" spans="1:11" s="23" customFormat="1" x14ac:dyDescent="0.3">
      <c r="A642" s="487"/>
      <c r="B642" s="574"/>
      <c r="C642" s="487"/>
      <c r="D642" s="487"/>
      <c r="E642" s="575"/>
      <c r="F642" s="576"/>
      <c r="G642" s="576"/>
      <c r="H642" s="576"/>
      <c r="I642" s="576"/>
      <c r="J642" s="576"/>
      <c r="K642" s="577"/>
    </row>
    <row r="643" spans="1:11" s="23" customFormat="1" x14ac:dyDescent="0.3">
      <c r="A643" s="487"/>
      <c r="B643" s="574"/>
      <c r="C643" s="487"/>
      <c r="D643" s="487"/>
      <c r="E643" s="575"/>
      <c r="F643" s="576"/>
      <c r="G643" s="576"/>
      <c r="H643" s="576"/>
      <c r="I643" s="576"/>
      <c r="J643" s="576"/>
      <c r="K643" s="577"/>
    </row>
    <row r="644" spans="1:11" s="23" customFormat="1" x14ac:dyDescent="0.3">
      <c r="A644" s="487"/>
      <c r="B644" s="574"/>
      <c r="C644" s="487"/>
      <c r="D644" s="487"/>
      <c r="E644" s="575"/>
      <c r="F644" s="576"/>
      <c r="G644" s="576"/>
      <c r="H644" s="576"/>
      <c r="I644" s="576"/>
      <c r="J644" s="576"/>
      <c r="K644" s="577"/>
    </row>
    <row r="645" spans="1:11" s="23" customFormat="1" x14ac:dyDescent="0.3">
      <c r="A645" s="487"/>
      <c r="B645" s="574"/>
      <c r="C645" s="487"/>
      <c r="D645" s="487"/>
      <c r="E645" s="575"/>
      <c r="F645" s="576"/>
      <c r="G645" s="576"/>
      <c r="H645" s="576"/>
      <c r="I645" s="576"/>
      <c r="J645" s="576"/>
      <c r="K645" s="577"/>
    </row>
    <row r="646" spans="1:11" s="23" customFormat="1" x14ac:dyDescent="0.3">
      <c r="A646" s="487"/>
      <c r="B646" s="574"/>
      <c r="C646" s="487"/>
      <c r="D646" s="487"/>
      <c r="E646" s="575"/>
      <c r="F646" s="576"/>
      <c r="G646" s="576"/>
      <c r="H646" s="576"/>
      <c r="I646" s="576"/>
      <c r="J646" s="576"/>
      <c r="K646" s="577"/>
    </row>
    <row r="647" spans="1:11" s="23" customFormat="1" x14ac:dyDescent="0.3">
      <c r="A647" s="487"/>
      <c r="B647" s="574"/>
      <c r="C647" s="487"/>
      <c r="D647" s="487"/>
      <c r="E647" s="575"/>
      <c r="F647" s="576"/>
      <c r="G647" s="576"/>
      <c r="H647" s="576"/>
      <c r="I647" s="576"/>
      <c r="J647" s="576"/>
      <c r="K647" s="577"/>
    </row>
    <row r="648" spans="1:11" s="23" customFormat="1" x14ac:dyDescent="0.3">
      <c r="A648" s="487"/>
      <c r="B648" s="574"/>
      <c r="C648" s="487"/>
      <c r="D648" s="487"/>
      <c r="E648" s="575"/>
      <c r="F648" s="576"/>
      <c r="G648" s="576"/>
      <c r="H648" s="576"/>
      <c r="I648" s="576"/>
      <c r="J648" s="576"/>
      <c r="K648" s="577"/>
    </row>
    <row r="649" spans="1:11" s="23" customFormat="1" x14ac:dyDescent="0.3">
      <c r="A649" s="487"/>
      <c r="B649" s="574"/>
      <c r="C649" s="487"/>
      <c r="D649" s="487"/>
      <c r="E649" s="575"/>
      <c r="F649" s="576"/>
      <c r="G649" s="576"/>
      <c r="H649" s="576"/>
      <c r="I649" s="576"/>
      <c r="J649" s="576"/>
      <c r="K649" s="577"/>
    </row>
    <row r="650" spans="1:11" s="23" customFormat="1" x14ac:dyDescent="0.3">
      <c r="A650" s="487"/>
      <c r="B650" s="574"/>
      <c r="C650" s="487"/>
      <c r="D650" s="487"/>
      <c r="E650" s="575"/>
      <c r="F650" s="576"/>
      <c r="G650" s="576"/>
      <c r="H650" s="576"/>
      <c r="I650" s="576"/>
      <c r="J650" s="576"/>
      <c r="K650" s="577"/>
    </row>
    <row r="651" spans="1:11" s="23" customFormat="1" x14ac:dyDescent="0.3">
      <c r="A651" s="487"/>
      <c r="B651" s="574"/>
      <c r="C651" s="487"/>
      <c r="D651" s="487"/>
      <c r="E651" s="575"/>
      <c r="F651" s="576"/>
      <c r="G651" s="576"/>
      <c r="H651" s="576"/>
      <c r="I651" s="576"/>
      <c r="J651" s="576"/>
      <c r="K651" s="577"/>
    </row>
    <row r="652" spans="1:11" s="23" customFormat="1" x14ac:dyDescent="0.3">
      <c r="A652" s="487"/>
      <c r="B652" s="574"/>
      <c r="C652" s="487"/>
      <c r="D652" s="487"/>
      <c r="E652" s="575"/>
      <c r="F652" s="576"/>
      <c r="G652" s="576"/>
      <c r="H652" s="576"/>
      <c r="I652" s="576"/>
      <c r="J652" s="576"/>
      <c r="K652" s="577"/>
    </row>
    <row r="653" spans="1:11" s="23" customFormat="1" x14ac:dyDescent="0.3">
      <c r="A653" s="487"/>
      <c r="B653" s="574"/>
      <c r="C653" s="487"/>
      <c r="D653" s="487"/>
      <c r="E653" s="575"/>
      <c r="F653" s="576"/>
      <c r="G653" s="576"/>
      <c r="H653" s="576"/>
      <c r="I653" s="576"/>
      <c r="J653" s="576"/>
      <c r="K653" s="577"/>
    </row>
    <row r="654" spans="1:11" s="23" customFormat="1" x14ac:dyDescent="0.3">
      <c r="A654" s="487"/>
      <c r="B654" s="574"/>
      <c r="C654" s="487"/>
      <c r="D654" s="487"/>
      <c r="E654" s="575"/>
      <c r="F654" s="576"/>
      <c r="G654" s="576"/>
      <c r="H654" s="576"/>
      <c r="I654" s="576"/>
      <c r="J654" s="576"/>
      <c r="K654" s="577"/>
    </row>
    <row r="655" spans="1:11" s="23" customFormat="1" x14ac:dyDescent="0.3">
      <c r="A655" s="487"/>
      <c r="B655" s="574"/>
      <c r="C655" s="487"/>
      <c r="D655" s="487"/>
      <c r="E655" s="575"/>
      <c r="F655" s="576"/>
      <c r="G655" s="576"/>
      <c r="H655" s="576"/>
      <c r="I655" s="576"/>
      <c r="J655" s="576"/>
      <c r="K655" s="577"/>
    </row>
    <row r="656" spans="1:11" s="23" customFormat="1" x14ac:dyDescent="0.3">
      <c r="A656" s="487"/>
      <c r="B656" s="574"/>
      <c r="C656" s="487"/>
      <c r="D656" s="487"/>
      <c r="E656" s="575"/>
      <c r="F656" s="576"/>
      <c r="G656" s="576"/>
      <c r="H656" s="576"/>
      <c r="I656" s="576"/>
      <c r="J656" s="576"/>
      <c r="K656" s="577"/>
    </row>
    <row r="657" spans="1:11" s="23" customFormat="1" x14ac:dyDescent="0.3">
      <c r="A657" s="487"/>
      <c r="B657" s="574"/>
      <c r="C657" s="487"/>
      <c r="D657" s="487"/>
      <c r="E657" s="575"/>
      <c r="F657" s="576"/>
      <c r="G657" s="576"/>
      <c r="H657" s="576"/>
      <c r="I657" s="576"/>
      <c r="J657" s="576"/>
      <c r="K657" s="577"/>
    </row>
    <row r="658" spans="1:11" s="23" customFormat="1" x14ac:dyDescent="0.3">
      <c r="A658" s="487"/>
      <c r="B658" s="574"/>
      <c r="C658" s="487"/>
      <c r="D658" s="487"/>
      <c r="E658" s="575"/>
      <c r="F658" s="576"/>
      <c r="G658" s="576"/>
      <c r="H658" s="576"/>
      <c r="I658" s="576"/>
      <c r="J658" s="576"/>
      <c r="K658" s="577"/>
    </row>
    <row r="659" spans="1:11" s="23" customFormat="1" x14ac:dyDescent="0.3">
      <c r="A659" s="487"/>
      <c r="B659" s="574"/>
      <c r="C659" s="487"/>
      <c r="D659" s="487"/>
      <c r="E659" s="575"/>
      <c r="F659" s="576"/>
      <c r="G659" s="576"/>
      <c r="H659" s="576"/>
      <c r="I659" s="576"/>
      <c r="J659" s="576"/>
      <c r="K659" s="577"/>
    </row>
    <row r="660" spans="1:11" s="23" customFormat="1" x14ac:dyDescent="0.3">
      <c r="A660" s="487"/>
      <c r="B660" s="574"/>
      <c r="C660" s="487"/>
      <c r="D660" s="487"/>
      <c r="E660" s="575"/>
      <c r="F660" s="576"/>
      <c r="G660" s="576"/>
      <c r="H660" s="576"/>
      <c r="I660" s="576"/>
      <c r="J660" s="576"/>
      <c r="K660" s="577"/>
    </row>
    <row r="661" spans="1:11" s="23" customFormat="1" x14ac:dyDescent="0.3">
      <c r="A661" s="487"/>
      <c r="B661" s="574"/>
      <c r="C661" s="487"/>
      <c r="D661" s="487"/>
      <c r="E661" s="575"/>
      <c r="F661" s="576"/>
      <c r="G661" s="576"/>
      <c r="H661" s="576"/>
      <c r="I661" s="576"/>
      <c r="J661" s="576"/>
      <c r="K661" s="577"/>
    </row>
    <row r="662" spans="1:11" s="23" customFormat="1" x14ac:dyDescent="0.3">
      <c r="A662" s="487"/>
      <c r="B662" s="574"/>
      <c r="C662" s="487"/>
      <c r="D662" s="487"/>
      <c r="E662" s="575"/>
      <c r="F662" s="576"/>
      <c r="G662" s="576"/>
      <c r="H662" s="576"/>
      <c r="I662" s="576"/>
      <c r="J662" s="576"/>
      <c r="K662" s="577"/>
    </row>
    <row r="663" spans="1:11" s="23" customFormat="1" x14ac:dyDescent="0.3">
      <c r="A663" s="487"/>
      <c r="B663" s="574"/>
      <c r="C663" s="487"/>
      <c r="D663" s="487"/>
      <c r="E663" s="575"/>
      <c r="F663" s="576"/>
      <c r="G663" s="576"/>
      <c r="H663" s="576"/>
      <c r="I663" s="576"/>
      <c r="J663" s="576"/>
      <c r="K663" s="577"/>
    </row>
    <row r="664" spans="1:11" s="23" customFormat="1" x14ac:dyDescent="0.3">
      <c r="A664" s="487"/>
      <c r="B664" s="574"/>
      <c r="C664" s="487"/>
      <c r="D664" s="487"/>
      <c r="E664" s="575"/>
      <c r="F664" s="576"/>
      <c r="G664" s="576"/>
      <c r="H664" s="576"/>
      <c r="I664" s="576"/>
      <c r="J664" s="576"/>
      <c r="K664" s="577"/>
    </row>
    <row r="665" spans="1:11" s="23" customFormat="1" x14ac:dyDescent="0.3">
      <c r="A665" s="487"/>
      <c r="B665" s="574"/>
      <c r="C665" s="487"/>
      <c r="D665" s="487"/>
      <c r="E665" s="575"/>
      <c r="F665" s="576"/>
      <c r="G665" s="576"/>
      <c r="H665" s="576"/>
      <c r="I665" s="576"/>
      <c r="J665" s="576"/>
      <c r="K665" s="577"/>
    </row>
    <row r="666" spans="1:11" s="23" customFormat="1" x14ac:dyDescent="0.3">
      <c r="A666" s="487"/>
      <c r="B666" s="574"/>
      <c r="C666" s="487"/>
      <c r="D666" s="487"/>
      <c r="E666" s="575"/>
      <c r="F666" s="576"/>
      <c r="G666" s="576"/>
      <c r="H666" s="576"/>
      <c r="I666" s="576"/>
      <c r="J666" s="576"/>
      <c r="K666" s="577"/>
    </row>
    <row r="667" spans="1:11" s="23" customFormat="1" x14ac:dyDescent="0.3">
      <c r="A667" s="487"/>
      <c r="B667" s="574"/>
      <c r="C667" s="487"/>
      <c r="D667" s="487"/>
      <c r="E667" s="575"/>
      <c r="F667" s="576"/>
      <c r="G667" s="576"/>
      <c r="H667" s="576"/>
      <c r="I667" s="576"/>
      <c r="J667" s="576"/>
      <c r="K667" s="577"/>
    </row>
    <row r="668" spans="1:11" s="23" customFormat="1" x14ac:dyDescent="0.3">
      <c r="A668" s="487"/>
      <c r="B668" s="574"/>
      <c r="C668" s="487"/>
      <c r="D668" s="487"/>
      <c r="E668" s="575"/>
      <c r="F668" s="576"/>
      <c r="G668" s="576"/>
      <c r="H668" s="576"/>
      <c r="I668" s="576"/>
      <c r="J668" s="576"/>
      <c r="K668" s="577"/>
    </row>
    <row r="669" spans="1:11" s="23" customFormat="1" x14ac:dyDescent="0.3">
      <c r="A669" s="487"/>
      <c r="B669" s="574"/>
      <c r="C669" s="487"/>
      <c r="D669" s="487"/>
      <c r="E669" s="575"/>
      <c r="F669" s="576"/>
      <c r="G669" s="576"/>
      <c r="H669" s="576"/>
      <c r="I669" s="576"/>
      <c r="J669" s="576"/>
      <c r="K669" s="577"/>
    </row>
    <row r="670" spans="1:11" s="23" customFormat="1" x14ac:dyDescent="0.3">
      <c r="A670" s="487"/>
      <c r="B670" s="574"/>
      <c r="C670" s="487"/>
      <c r="D670" s="487"/>
      <c r="E670" s="575"/>
      <c r="F670" s="576"/>
      <c r="G670" s="576"/>
      <c r="H670" s="576"/>
      <c r="I670" s="576"/>
      <c r="J670" s="576"/>
      <c r="K670" s="577"/>
    </row>
    <row r="671" spans="1:11" s="23" customFormat="1" x14ac:dyDescent="0.3">
      <c r="A671" s="487"/>
      <c r="B671" s="574"/>
      <c r="C671" s="487"/>
      <c r="D671" s="487"/>
      <c r="E671" s="575"/>
      <c r="F671" s="576"/>
      <c r="G671" s="576"/>
      <c r="H671" s="576"/>
      <c r="I671" s="576"/>
      <c r="J671" s="576"/>
      <c r="K671" s="577"/>
    </row>
    <row r="672" spans="1:11" s="23" customFormat="1" x14ac:dyDescent="0.3">
      <c r="A672" s="487"/>
      <c r="B672" s="574"/>
      <c r="C672" s="487"/>
      <c r="D672" s="487"/>
      <c r="E672" s="575"/>
      <c r="F672" s="576"/>
      <c r="G672" s="576"/>
      <c r="H672" s="576"/>
      <c r="I672" s="576"/>
      <c r="J672" s="576"/>
      <c r="K672" s="577"/>
    </row>
    <row r="673" spans="1:11" s="23" customFormat="1" x14ac:dyDescent="0.3">
      <c r="A673" s="487"/>
      <c r="B673" s="574"/>
      <c r="C673" s="487"/>
      <c r="D673" s="487"/>
      <c r="E673" s="575"/>
      <c r="F673" s="576"/>
      <c r="G673" s="576"/>
      <c r="H673" s="576"/>
      <c r="I673" s="576"/>
      <c r="J673" s="576"/>
      <c r="K673" s="577"/>
    </row>
    <row r="674" spans="1:11" s="23" customFormat="1" x14ac:dyDescent="0.3">
      <c r="A674" s="487"/>
      <c r="B674" s="574"/>
      <c r="C674" s="487"/>
      <c r="D674" s="487"/>
      <c r="E674" s="575"/>
      <c r="F674" s="576"/>
      <c r="G674" s="576"/>
      <c r="H674" s="576"/>
      <c r="I674" s="576"/>
      <c r="J674" s="576"/>
      <c r="K674" s="577"/>
    </row>
    <row r="675" spans="1:11" s="23" customFormat="1" x14ac:dyDescent="0.3">
      <c r="A675" s="487"/>
      <c r="B675" s="574"/>
      <c r="C675" s="487"/>
      <c r="D675" s="487"/>
      <c r="E675" s="575"/>
      <c r="F675" s="576"/>
      <c r="G675" s="576"/>
      <c r="H675" s="576"/>
      <c r="I675" s="576"/>
      <c r="J675" s="576"/>
      <c r="K675" s="577"/>
    </row>
    <row r="676" spans="1:11" s="23" customFormat="1" x14ac:dyDescent="0.3">
      <c r="A676" s="487"/>
      <c r="B676" s="574"/>
      <c r="C676" s="487"/>
      <c r="D676" s="487"/>
      <c r="E676" s="575"/>
      <c r="F676" s="576"/>
      <c r="G676" s="576"/>
      <c r="H676" s="576"/>
      <c r="I676" s="576"/>
      <c r="J676" s="576"/>
      <c r="K676" s="577"/>
    </row>
    <row r="677" spans="1:11" s="23" customFormat="1" x14ac:dyDescent="0.3">
      <c r="A677" s="487"/>
      <c r="B677" s="574"/>
      <c r="C677" s="487"/>
      <c r="D677" s="487"/>
      <c r="E677" s="575"/>
      <c r="F677" s="576"/>
      <c r="G677" s="576"/>
      <c r="H677" s="576"/>
      <c r="I677" s="576"/>
      <c r="J677" s="576"/>
      <c r="K677" s="577"/>
    </row>
    <row r="678" spans="1:11" s="23" customFormat="1" x14ac:dyDescent="0.3">
      <c r="A678" s="487"/>
      <c r="B678" s="574"/>
      <c r="C678" s="487"/>
      <c r="D678" s="487"/>
      <c r="E678" s="575"/>
      <c r="F678" s="576"/>
      <c r="G678" s="576"/>
      <c r="H678" s="576"/>
      <c r="I678" s="576"/>
      <c r="J678" s="576"/>
      <c r="K678" s="577"/>
    </row>
    <row r="679" spans="1:11" s="23" customFormat="1" x14ac:dyDescent="0.3">
      <c r="A679" s="487"/>
      <c r="B679" s="574"/>
      <c r="C679" s="487"/>
      <c r="D679" s="487"/>
      <c r="E679" s="575"/>
      <c r="F679" s="576"/>
      <c r="G679" s="576"/>
      <c r="H679" s="576"/>
      <c r="I679" s="576"/>
      <c r="J679" s="576"/>
      <c r="K679" s="577"/>
    </row>
    <row r="680" spans="1:11" s="23" customFormat="1" x14ac:dyDescent="0.3">
      <c r="A680" s="487"/>
      <c r="B680" s="574"/>
      <c r="C680" s="487"/>
      <c r="D680" s="487"/>
      <c r="E680" s="575"/>
      <c r="F680" s="576"/>
      <c r="G680" s="576"/>
      <c r="H680" s="576"/>
      <c r="I680" s="576"/>
      <c r="J680" s="576"/>
      <c r="K680" s="577"/>
    </row>
    <row r="681" spans="1:11" s="23" customFormat="1" x14ac:dyDescent="0.3">
      <c r="A681" s="487"/>
      <c r="B681" s="574"/>
      <c r="C681" s="487"/>
      <c r="D681" s="487"/>
      <c r="E681" s="575"/>
      <c r="F681" s="576"/>
      <c r="G681" s="576"/>
      <c r="H681" s="576"/>
      <c r="I681" s="576"/>
      <c r="J681" s="576"/>
      <c r="K681" s="577"/>
    </row>
    <row r="682" spans="1:11" s="23" customFormat="1" x14ac:dyDescent="0.3">
      <c r="A682" s="487"/>
      <c r="B682" s="574"/>
      <c r="C682" s="487"/>
      <c r="D682" s="487"/>
      <c r="E682" s="575"/>
      <c r="F682" s="576"/>
      <c r="G682" s="576"/>
      <c r="H682" s="576"/>
      <c r="I682" s="576"/>
      <c r="J682" s="576"/>
      <c r="K682" s="577"/>
    </row>
    <row r="683" spans="1:11" s="23" customFormat="1" x14ac:dyDescent="0.3">
      <c r="A683" s="487"/>
      <c r="B683" s="574"/>
      <c r="C683" s="487"/>
      <c r="D683" s="487"/>
      <c r="E683" s="575"/>
      <c r="F683" s="576"/>
      <c r="G683" s="576"/>
      <c r="H683" s="576"/>
      <c r="I683" s="576"/>
      <c r="J683" s="576"/>
      <c r="K683" s="577"/>
    </row>
    <row r="684" spans="1:11" s="23" customFormat="1" x14ac:dyDescent="0.3">
      <c r="A684" s="487"/>
      <c r="B684" s="574"/>
      <c r="C684" s="487"/>
      <c r="D684" s="487"/>
      <c r="E684" s="575"/>
      <c r="F684" s="576"/>
      <c r="G684" s="576"/>
      <c r="H684" s="576"/>
      <c r="I684" s="576"/>
      <c r="J684" s="576"/>
      <c r="K684" s="577"/>
    </row>
    <row r="685" spans="1:11" s="23" customFormat="1" x14ac:dyDescent="0.3">
      <c r="A685" s="487"/>
      <c r="B685" s="574"/>
      <c r="C685" s="487"/>
      <c r="D685" s="487"/>
      <c r="E685" s="575"/>
      <c r="F685" s="576"/>
      <c r="G685" s="576"/>
      <c r="H685" s="576"/>
      <c r="I685" s="576"/>
      <c r="J685" s="576"/>
      <c r="K685" s="577"/>
    </row>
    <row r="686" spans="1:11" s="23" customFormat="1" x14ac:dyDescent="0.3">
      <c r="A686" s="487"/>
      <c r="B686" s="574"/>
      <c r="C686" s="487"/>
      <c r="D686" s="487"/>
      <c r="E686" s="575"/>
      <c r="F686" s="576"/>
      <c r="G686" s="576"/>
      <c r="H686" s="576"/>
      <c r="I686" s="576"/>
      <c r="J686" s="576"/>
      <c r="K686" s="577"/>
    </row>
    <row r="687" spans="1:11" s="23" customFormat="1" x14ac:dyDescent="0.3">
      <c r="A687" s="487"/>
      <c r="B687" s="574"/>
      <c r="C687" s="487"/>
      <c r="D687" s="487"/>
      <c r="E687" s="575"/>
      <c r="F687" s="576"/>
      <c r="G687" s="576"/>
      <c r="H687" s="576"/>
      <c r="I687" s="576"/>
      <c r="J687" s="576"/>
      <c r="K687" s="577"/>
    </row>
    <row r="688" spans="1:11" s="23" customFormat="1" x14ac:dyDescent="0.3">
      <c r="A688" s="487"/>
      <c r="B688" s="574"/>
      <c r="C688" s="487"/>
      <c r="D688" s="487"/>
      <c r="E688" s="575"/>
      <c r="F688" s="576"/>
      <c r="G688" s="576"/>
      <c r="H688" s="576"/>
      <c r="I688" s="576"/>
      <c r="J688" s="576"/>
      <c r="K688" s="577"/>
    </row>
    <row r="689" spans="1:11" s="23" customFormat="1" x14ac:dyDescent="0.3">
      <c r="A689" s="487"/>
      <c r="B689" s="574"/>
      <c r="C689" s="487"/>
      <c r="D689" s="487"/>
      <c r="E689" s="575"/>
      <c r="F689" s="576"/>
      <c r="G689" s="576"/>
      <c r="H689" s="576"/>
      <c r="I689" s="576"/>
      <c r="J689" s="576"/>
      <c r="K689" s="577"/>
    </row>
    <row r="690" spans="1:11" s="23" customFormat="1" x14ac:dyDescent="0.3">
      <c r="A690" s="487"/>
      <c r="B690" s="574"/>
      <c r="C690" s="487"/>
      <c r="D690" s="487"/>
      <c r="E690" s="575"/>
      <c r="F690" s="576"/>
      <c r="G690" s="576"/>
      <c r="H690" s="576"/>
      <c r="I690" s="576"/>
      <c r="J690" s="576"/>
      <c r="K690" s="577"/>
    </row>
    <row r="691" spans="1:11" s="23" customFormat="1" x14ac:dyDescent="0.3">
      <c r="A691" s="487"/>
      <c r="B691" s="574"/>
      <c r="C691" s="487"/>
      <c r="D691" s="487"/>
      <c r="E691" s="575"/>
      <c r="F691" s="576"/>
      <c r="G691" s="576"/>
      <c r="H691" s="576"/>
      <c r="I691" s="576"/>
      <c r="J691" s="576"/>
      <c r="K691" s="577"/>
    </row>
    <row r="692" spans="1:11" s="23" customFormat="1" x14ac:dyDescent="0.3">
      <c r="A692" s="487"/>
      <c r="B692" s="574"/>
      <c r="C692" s="487"/>
      <c r="D692" s="487"/>
      <c r="E692" s="575"/>
      <c r="F692" s="576"/>
      <c r="G692" s="576"/>
      <c r="H692" s="576"/>
      <c r="I692" s="576"/>
      <c r="J692" s="576"/>
      <c r="K692" s="577"/>
    </row>
    <row r="693" spans="1:11" s="23" customFormat="1" x14ac:dyDescent="0.3">
      <c r="A693" s="487"/>
      <c r="B693" s="574"/>
      <c r="C693" s="487"/>
      <c r="D693" s="487"/>
      <c r="E693" s="575"/>
      <c r="F693" s="576"/>
      <c r="G693" s="576"/>
      <c r="H693" s="576"/>
      <c r="I693" s="576"/>
      <c r="J693" s="576"/>
      <c r="K693" s="577"/>
    </row>
    <row r="694" spans="1:11" s="23" customFormat="1" x14ac:dyDescent="0.3">
      <c r="A694" s="487"/>
      <c r="B694" s="574"/>
      <c r="C694" s="487"/>
      <c r="D694" s="487"/>
      <c r="E694" s="575"/>
      <c r="F694" s="576"/>
      <c r="G694" s="576"/>
      <c r="H694" s="576"/>
      <c r="I694" s="576"/>
      <c r="J694" s="576"/>
      <c r="K694" s="577"/>
    </row>
    <row r="695" spans="1:11" s="23" customFormat="1" x14ac:dyDescent="0.3">
      <c r="A695" s="487"/>
      <c r="B695" s="574"/>
      <c r="C695" s="487"/>
      <c r="D695" s="487"/>
      <c r="E695" s="575"/>
      <c r="F695" s="576"/>
      <c r="G695" s="576"/>
      <c r="H695" s="576"/>
      <c r="I695" s="576"/>
      <c r="J695" s="576"/>
      <c r="K695" s="577"/>
    </row>
    <row r="696" spans="1:11" s="23" customFormat="1" x14ac:dyDescent="0.3">
      <c r="A696" s="487"/>
      <c r="B696" s="574"/>
      <c r="C696" s="487"/>
      <c r="D696" s="487"/>
      <c r="E696" s="575"/>
      <c r="F696" s="576"/>
      <c r="G696" s="576"/>
      <c r="H696" s="576"/>
      <c r="I696" s="576"/>
      <c r="J696" s="576"/>
      <c r="K696" s="577"/>
    </row>
    <row r="697" spans="1:11" s="23" customFormat="1" x14ac:dyDescent="0.3">
      <c r="A697" s="487"/>
      <c r="B697" s="574"/>
      <c r="C697" s="487"/>
      <c r="D697" s="487"/>
      <c r="E697" s="575"/>
      <c r="F697" s="576"/>
      <c r="G697" s="576"/>
      <c r="H697" s="576"/>
      <c r="I697" s="576"/>
      <c r="J697" s="576"/>
      <c r="K697" s="577"/>
    </row>
    <row r="698" spans="1:11" s="23" customFormat="1" x14ac:dyDescent="0.3">
      <c r="A698" s="487"/>
      <c r="B698" s="574"/>
      <c r="C698" s="487"/>
      <c r="D698" s="487"/>
      <c r="E698" s="575"/>
      <c r="F698" s="576"/>
      <c r="G698" s="576"/>
      <c r="H698" s="576"/>
      <c r="I698" s="576"/>
      <c r="J698" s="576"/>
      <c r="K698" s="577"/>
    </row>
    <row r="699" spans="1:11" s="23" customFormat="1" x14ac:dyDescent="0.3">
      <c r="A699" s="487"/>
      <c r="B699" s="574"/>
      <c r="C699" s="487"/>
      <c r="D699" s="487"/>
      <c r="E699" s="575"/>
      <c r="F699" s="576"/>
      <c r="G699" s="576"/>
      <c r="H699" s="576"/>
      <c r="I699" s="576"/>
      <c r="J699" s="576"/>
      <c r="K699" s="577"/>
    </row>
    <row r="700" spans="1:11" s="23" customFormat="1" x14ac:dyDescent="0.3">
      <c r="A700" s="487"/>
      <c r="B700" s="574"/>
      <c r="C700" s="487"/>
      <c r="D700" s="487"/>
      <c r="E700" s="575"/>
      <c r="F700" s="576"/>
      <c r="G700" s="576"/>
      <c r="H700" s="576"/>
      <c r="I700" s="576"/>
      <c r="J700" s="576"/>
      <c r="K700" s="577"/>
    </row>
    <row r="701" spans="1:11" s="23" customFormat="1" x14ac:dyDescent="0.3">
      <c r="A701" s="487"/>
      <c r="B701" s="574"/>
      <c r="C701" s="487"/>
      <c r="D701" s="487"/>
      <c r="E701" s="575"/>
      <c r="F701" s="576"/>
      <c r="G701" s="576"/>
      <c r="H701" s="576"/>
      <c r="I701" s="576"/>
      <c r="J701" s="576"/>
      <c r="K701" s="577"/>
    </row>
    <row r="702" spans="1:11" s="23" customFormat="1" x14ac:dyDescent="0.3">
      <c r="A702" s="487"/>
      <c r="B702" s="574"/>
      <c r="C702" s="487"/>
      <c r="D702" s="487"/>
      <c r="E702" s="575"/>
      <c r="F702" s="576"/>
      <c r="G702" s="576"/>
      <c r="H702" s="576"/>
      <c r="I702" s="576"/>
      <c r="J702" s="576"/>
      <c r="K702" s="577"/>
    </row>
    <row r="703" spans="1:11" s="23" customFormat="1" x14ac:dyDescent="0.3">
      <c r="A703" s="487"/>
      <c r="B703" s="574"/>
      <c r="C703" s="487"/>
      <c r="D703" s="487"/>
      <c r="E703" s="575"/>
      <c r="F703" s="576"/>
      <c r="G703" s="576"/>
      <c r="H703" s="576"/>
      <c r="I703" s="576"/>
      <c r="J703" s="576"/>
      <c r="K703" s="577"/>
    </row>
    <row r="704" spans="1:11" s="23" customFormat="1" x14ac:dyDescent="0.3">
      <c r="A704" s="487"/>
      <c r="B704" s="574"/>
      <c r="C704" s="487"/>
      <c r="D704" s="487"/>
      <c r="E704" s="575"/>
      <c r="F704" s="576"/>
      <c r="G704" s="576"/>
      <c r="H704" s="576"/>
      <c r="I704" s="576"/>
      <c r="J704" s="576"/>
      <c r="K704" s="577"/>
    </row>
    <row r="705" spans="1:11" s="23" customFormat="1" x14ac:dyDescent="0.3">
      <c r="A705" s="487"/>
      <c r="B705" s="574"/>
      <c r="C705" s="487"/>
      <c r="D705" s="487"/>
      <c r="E705" s="575"/>
      <c r="F705" s="576"/>
      <c r="G705" s="576"/>
      <c r="H705" s="576"/>
      <c r="I705" s="576"/>
      <c r="J705" s="576"/>
      <c r="K705" s="577"/>
    </row>
    <row r="706" spans="1:11" s="23" customFormat="1" x14ac:dyDescent="0.3">
      <c r="A706" s="487"/>
      <c r="B706" s="574"/>
      <c r="C706" s="487"/>
      <c r="D706" s="487"/>
      <c r="E706" s="575"/>
      <c r="F706" s="576"/>
      <c r="G706" s="576"/>
      <c r="H706" s="576"/>
      <c r="I706" s="576"/>
      <c r="J706" s="576"/>
      <c r="K706" s="577"/>
    </row>
    <row r="707" spans="1:11" s="23" customFormat="1" x14ac:dyDescent="0.3">
      <c r="A707" s="487"/>
      <c r="B707" s="574"/>
      <c r="C707" s="487"/>
      <c r="D707" s="487"/>
      <c r="E707" s="575"/>
      <c r="F707" s="576"/>
      <c r="G707" s="576"/>
      <c r="H707" s="576"/>
      <c r="I707" s="576"/>
      <c r="J707" s="576"/>
      <c r="K707" s="577"/>
    </row>
    <row r="708" spans="1:11" s="23" customFormat="1" x14ac:dyDescent="0.3">
      <c r="A708" s="487"/>
      <c r="B708" s="574"/>
      <c r="C708" s="487"/>
      <c r="D708" s="487"/>
      <c r="E708" s="575"/>
      <c r="F708" s="576"/>
      <c r="G708" s="576"/>
      <c r="H708" s="576"/>
      <c r="I708" s="576"/>
      <c r="J708" s="576"/>
      <c r="K708" s="577"/>
    </row>
    <row r="709" spans="1:11" s="23" customFormat="1" x14ac:dyDescent="0.3">
      <c r="A709" s="487"/>
      <c r="B709" s="574"/>
      <c r="C709" s="487"/>
      <c r="D709" s="487"/>
      <c r="E709" s="575"/>
      <c r="F709" s="576"/>
      <c r="G709" s="576"/>
      <c r="H709" s="576"/>
      <c r="I709" s="576"/>
      <c r="J709" s="576"/>
      <c r="K709" s="577"/>
    </row>
    <row r="710" spans="1:11" s="23" customFormat="1" x14ac:dyDescent="0.3">
      <c r="A710" s="487"/>
      <c r="B710" s="574"/>
      <c r="C710" s="487"/>
      <c r="D710" s="487"/>
      <c r="E710" s="575"/>
      <c r="F710" s="576"/>
      <c r="G710" s="576"/>
      <c r="H710" s="576"/>
      <c r="I710" s="576"/>
      <c r="J710" s="576"/>
      <c r="K710" s="577"/>
    </row>
    <row r="711" spans="1:11" s="23" customFormat="1" x14ac:dyDescent="0.3">
      <c r="A711" s="487"/>
      <c r="B711" s="574"/>
      <c r="C711" s="487"/>
      <c r="D711" s="487"/>
      <c r="E711" s="575"/>
      <c r="F711" s="576"/>
      <c r="G711" s="576"/>
      <c r="H711" s="576"/>
      <c r="I711" s="576"/>
      <c r="J711" s="576"/>
      <c r="K711" s="577"/>
    </row>
    <row r="712" spans="1:11" s="23" customFormat="1" x14ac:dyDescent="0.3">
      <c r="A712" s="487"/>
      <c r="B712" s="574"/>
      <c r="C712" s="487"/>
      <c r="D712" s="487"/>
      <c r="E712" s="575"/>
      <c r="F712" s="576"/>
      <c r="G712" s="576"/>
      <c r="H712" s="576"/>
      <c r="I712" s="576"/>
      <c r="J712" s="576"/>
      <c r="K712" s="577"/>
    </row>
    <row r="713" spans="1:11" s="23" customFormat="1" x14ac:dyDescent="0.3">
      <c r="A713" s="487"/>
      <c r="B713" s="574"/>
      <c r="C713" s="487"/>
      <c r="D713" s="487"/>
      <c r="E713" s="575"/>
      <c r="F713" s="576"/>
      <c r="G713" s="576"/>
      <c r="H713" s="576"/>
      <c r="I713" s="576"/>
      <c r="J713" s="576"/>
      <c r="K713" s="577"/>
    </row>
    <row r="714" spans="1:11" s="23" customFormat="1" x14ac:dyDescent="0.3">
      <c r="A714" s="487"/>
      <c r="B714" s="574"/>
      <c r="C714" s="487"/>
      <c r="D714" s="487"/>
      <c r="E714" s="575"/>
      <c r="F714" s="576"/>
      <c r="G714" s="576"/>
      <c r="H714" s="576"/>
      <c r="I714" s="576"/>
      <c r="J714" s="576"/>
      <c r="K714" s="577"/>
    </row>
    <row r="715" spans="1:11" s="23" customFormat="1" x14ac:dyDescent="0.3">
      <c r="A715" s="487"/>
      <c r="B715" s="574"/>
      <c r="C715" s="487"/>
      <c r="D715" s="487"/>
      <c r="E715" s="575"/>
      <c r="F715" s="576"/>
      <c r="G715" s="576"/>
      <c r="H715" s="576"/>
      <c r="I715" s="576"/>
      <c r="J715" s="576"/>
      <c r="K715" s="577"/>
    </row>
    <row r="716" spans="1:11" s="23" customFormat="1" x14ac:dyDescent="0.3">
      <c r="A716" s="487"/>
      <c r="B716" s="574"/>
      <c r="C716" s="487"/>
      <c r="D716" s="487"/>
      <c r="E716" s="575"/>
      <c r="F716" s="576"/>
      <c r="G716" s="576"/>
      <c r="H716" s="576"/>
      <c r="I716" s="576"/>
      <c r="J716" s="576"/>
      <c r="K716" s="577"/>
    </row>
    <row r="717" spans="1:11" s="23" customFormat="1" x14ac:dyDescent="0.3">
      <c r="A717" s="487"/>
      <c r="B717" s="574"/>
      <c r="C717" s="487"/>
      <c r="D717" s="487"/>
      <c r="E717" s="575"/>
      <c r="F717" s="576"/>
      <c r="G717" s="576"/>
      <c r="H717" s="576"/>
      <c r="I717" s="576"/>
      <c r="J717" s="576"/>
      <c r="K717" s="577"/>
    </row>
    <row r="718" spans="1:11" s="23" customFormat="1" x14ac:dyDescent="0.3">
      <c r="A718" s="487"/>
      <c r="B718" s="574"/>
      <c r="C718" s="487"/>
      <c r="D718" s="487"/>
      <c r="E718" s="575"/>
      <c r="F718" s="576"/>
      <c r="G718" s="576"/>
      <c r="H718" s="576"/>
      <c r="I718" s="576"/>
      <c r="J718" s="576"/>
      <c r="K718" s="577"/>
    </row>
    <row r="719" spans="1:11" s="23" customFormat="1" x14ac:dyDescent="0.3">
      <c r="A719" s="487"/>
      <c r="B719" s="574"/>
      <c r="C719" s="487"/>
      <c r="D719" s="487"/>
      <c r="E719" s="575"/>
      <c r="F719" s="576"/>
      <c r="G719" s="576"/>
      <c r="H719" s="576"/>
      <c r="I719" s="576"/>
      <c r="J719" s="576"/>
      <c r="K719" s="577"/>
    </row>
    <row r="720" spans="1:11" s="23" customFormat="1" x14ac:dyDescent="0.3">
      <c r="A720" s="487"/>
      <c r="B720" s="574"/>
      <c r="C720" s="487"/>
      <c r="D720" s="487"/>
      <c r="E720" s="575"/>
      <c r="F720" s="576"/>
      <c r="G720" s="576"/>
      <c r="H720" s="576"/>
      <c r="I720" s="576"/>
      <c r="J720" s="576"/>
      <c r="K720" s="577"/>
    </row>
    <row r="721" spans="1:11" s="23" customFormat="1" x14ac:dyDescent="0.3">
      <c r="A721" s="487"/>
      <c r="B721" s="574"/>
      <c r="C721" s="487"/>
      <c r="D721" s="487"/>
      <c r="E721" s="575"/>
      <c r="F721" s="576"/>
      <c r="G721" s="576"/>
      <c r="H721" s="576"/>
      <c r="I721" s="576"/>
      <c r="J721" s="576"/>
      <c r="K721" s="577"/>
    </row>
    <row r="722" spans="1:11" s="23" customFormat="1" x14ac:dyDescent="0.3">
      <c r="A722" s="487"/>
      <c r="B722" s="574"/>
      <c r="C722" s="487"/>
      <c r="D722" s="487"/>
      <c r="E722" s="575"/>
      <c r="F722" s="576"/>
      <c r="G722" s="576"/>
      <c r="H722" s="576"/>
      <c r="I722" s="576"/>
      <c r="J722" s="576"/>
      <c r="K722" s="577"/>
    </row>
    <row r="723" spans="1:11" s="23" customFormat="1" x14ac:dyDescent="0.3">
      <c r="A723" s="487"/>
      <c r="B723" s="574"/>
      <c r="C723" s="487"/>
      <c r="D723" s="487"/>
      <c r="E723" s="575"/>
      <c r="F723" s="576"/>
      <c r="G723" s="576"/>
      <c r="H723" s="576"/>
      <c r="I723" s="576"/>
      <c r="J723" s="576"/>
      <c r="K723" s="577"/>
    </row>
    <row r="724" spans="1:11" s="23" customFormat="1" x14ac:dyDescent="0.3">
      <c r="A724" s="487"/>
      <c r="B724" s="574"/>
      <c r="C724" s="487"/>
      <c r="D724" s="487"/>
      <c r="E724" s="575"/>
      <c r="F724" s="576"/>
      <c r="G724" s="576"/>
      <c r="H724" s="576"/>
      <c r="I724" s="576"/>
      <c r="J724" s="576"/>
      <c r="K724" s="577"/>
    </row>
    <row r="725" spans="1:11" s="23" customFormat="1" x14ac:dyDescent="0.3">
      <c r="A725" s="487"/>
      <c r="B725" s="574"/>
      <c r="C725" s="487"/>
      <c r="D725" s="487"/>
      <c r="E725" s="575"/>
      <c r="F725" s="576"/>
      <c r="G725" s="576"/>
      <c r="H725" s="576"/>
      <c r="I725" s="576"/>
      <c r="J725" s="576"/>
      <c r="K725" s="577"/>
    </row>
    <row r="726" spans="1:11" s="23" customFormat="1" x14ac:dyDescent="0.3">
      <c r="A726" s="487"/>
      <c r="B726" s="574"/>
      <c r="C726" s="487"/>
      <c r="D726" s="487"/>
      <c r="E726" s="575"/>
      <c r="F726" s="576"/>
      <c r="G726" s="576"/>
      <c r="H726" s="576"/>
      <c r="I726" s="576"/>
      <c r="J726" s="576"/>
      <c r="K726" s="577"/>
    </row>
    <row r="727" spans="1:11" s="23" customFormat="1" x14ac:dyDescent="0.3">
      <c r="A727" s="487"/>
      <c r="B727" s="574"/>
      <c r="C727" s="487"/>
      <c r="D727" s="487"/>
      <c r="E727" s="575"/>
      <c r="F727" s="576"/>
      <c r="G727" s="576"/>
      <c r="H727" s="576"/>
      <c r="I727" s="576"/>
      <c r="J727" s="576"/>
      <c r="K727" s="577"/>
    </row>
    <row r="728" spans="1:11" s="23" customFormat="1" x14ac:dyDescent="0.3">
      <c r="A728" s="487"/>
      <c r="B728" s="574"/>
      <c r="C728" s="487"/>
      <c r="D728" s="487"/>
      <c r="E728" s="575"/>
      <c r="F728" s="576"/>
      <c r="G728" s="576"/>
      <c r="H728" s="576"/>
      <c r="I728" s="576"/>
      <c r="J728" s="576"/>
      <c r="K728" s="577"/>
    </row>
    <row r="729" spans="1:11" s="23" customFormat="1" x14ac:dyDescent="0.3">
      <c r="A729" s="487"/>
      <c r="B729" s="574"/>
      <c r="C729" s="487"/>
      <c r="D729" s="487"/>
      <c r="E729" s="575"/>
      <c r="F729" s="576"/>
      <c r="G729" s="576"/>
      <c r="H729" s="576"/>
      <c r="I729" s="576"/>
      <c r="J729" s="576"/>
      <c r="K729" s="577"/>
    </row>
    <row r="730" spans="1:11" s="23" customFormat="1" x14ac:dyDescent="0.3">
      <c r="A730" s="487"/>
      <c r="B730" s="574"/>
      <c r="C730" s="487"/>
      <c r="D730" s="487"/>
      <c r="E730" s="575"/>
      <c r="F730" s="576"/>
      <c r="G730" s="576"/>
      <c r="H730" s="576"/>
      <c r="I730" s="576"/>
      <c r="J730" s="576"/>
      <c r="K730" s="577"/>
    </row>
    <row r="731" spans="1:11" s="23" customFormat="1" x14ac:dyDescent="0.3">
      <c r="A731" s="487"/>
      <c r="B731" s="574"/>
      <c r="C731" s="487"/>
      <c r="D731" s="487"/>
      <c r="E731" s="575"/>
      <c r="F731" s="576"/>
      <c r="G731" s="576"/>
      <c r="H731" s="576"/>
      <c r="I731" s="576"/>
      <c r="J731" s="576"/>
      <c r="K731" s="577"/>
    </row>
    <row r="732" spans="1:11" s="23" customFormat="1" x14ac:dyDescent="0.3">
      <c r="A732" s="487"/>
      <c r="B732" s="574"/>
      <c r="C732" s="487"/>
      <c r="D732" s="487"/>
      <c r="E732" s="575"/>
      <c r="F732" s="576"/>
      <c r="G732" s="576"/>
      <c r="H732" s="576"/>
      <c r="I732" s="576"/>
      <c r="J732" s="576"/>
      <c r="K732" s="577"/>
    </row>
    <row r="733" spans="1:11" s="23" customFormat="1" x14ac:dyDescent="0.3">
      <c r="A733" s="487"/>
      <c r="B733" s="574"/>
      <c r="C733" s="487"/>
      <c r="D733" s="487"/>
      <c r="E733" s="575"/>
      <c r="F733" s="576"/>
      <c r="G733" s="576"/>
      <c r="H733" s="576"/>
      <c r="I733" s="576"/>
      <c r="J733" s="576"/>
      <c r="K733" s="577"/>
    </row>
    <row r="734" spans="1:11" s="23" customFormat="1" x14ac:dyDescent="0.3">
      <c r="A734" s="487"/>
      <c r="B734" s="574"/>
      <c r="C734" s="487"/>
      <c r="D734" s="487"/>
      <c r="E734" s="575"/>
      <c r="F734" s="576"/>
      <c r="G734" s="576"/>
      <c r="H734" s="576"/>
      <c r="I734" s="576"/>
      <c r="J734" s="576"/>
      <c r="K734" s="577"/>
    </row>
    <row r="735" spans="1:11" s="23" customFormat="1" x14ac:dyDescent="0.3">
      <c r="A735" s="487"/>
      <c r="B735" s="574"/>
      <c r="C735" s="487"/>
      <c r="D735" s="487"/>
      <c r="E735" s="575"/>
      <c r="F735" s="576"/>
      <c r="G735" s="576"/>
      <c r="H735" s="576"/>
      <c r="I735" s="576"/>
      <c r="J735" s="576"/>
      <c r="K735" s="577"/>
    </row>
    <row r="736" spans="1:11" s="23" customFormat="1" x14ac:dyDescent="0.3">
      <c r="A736" s="487"/>
      <c r="B736" s="574"/>
      <c r="C736" s="487"/>
      <c r="D736" s="487"/>
      <c r="E736" s="575"/>
      <c r="F736" s="576"/>
      <c r="G736" s="576"/>
      <c r="H736" s="576"/>
      <c r="I736" s="576"/>
      <c r="J736" s="576"/>
      <c r="K736" s="577"/>
    </row>
    <row r="737" spans="1:11" s="23" customFormat="1" x14ac:dyDescent="0.3">
      <c r="A737" s="487"/>
      <c r="B737" s="574"/>
      <c r="C737" s="487"/>
      <c r="D737" s="487"/>
      <c r="E737" s="575"/>
      <c r="F737" s="576"/>
      <c r="G737" s="576"/>
      <c r="H737" s="576"/>
      <c r="I737" s="576"/>
      <c r="J737" s="576"/>
      <c r="K737" s="577"/>
    </row>
    <row r="738" spans="1:11" s="23" customFormat="1" x14ac:dyDescent="0.3">
      <c r="A738" s="487"/>
      <c r="B738" s="574"/>
      <c r="C738" s="487"/>
      <c r="D738" s="487"/>
      <c r="E738" s="575"/>
      <c r="F738" s="576"/>
      <c r="G738" s="576"/>
      <c r="H738" s="576"/>
      <c r="I738" s="576"/>
      <c r="J738" s="576"/>
      <c r="K738" s="577"/>
    </row>
    <row r="739" spans="1:11" s="23" customFormat="1" x14ac:dyDescent="0.3">
      <c r="A739" s="487"/>
      <c r="B739" s="574"/>
      <c r="C739" s="487"/>
      <c r="D739" s="487"/>
      <c r="E739" s="575"/>
      <c r="F739" s="576"/>
      <c r="G739" s="576"/>
      <c r="H739" s="576"/>
      <c r="I739" s="576"/>
      <c r="J739" s="576"/>
      <c r="K739" s="577"/>
    </row>
    <row r="740" spans="1:11" s="23" customFormat="1" x14ac:dyDescent="0.3">
      <c r="A740" s="487"/>
      <c r="B740" s="574"/>
      <c r="C740" s="487"/>
      <c r="D740" s="487"/>
      <c r="E740" s="575"/>
      <c r="F740" s="576"/>
      <c r="G740" s="576"/>
      <c r="H740" s="576"/>
      <c r="I740" s="576"/>
      <c r="J740" s="576"/>
      <c r="K740" s="577"/>
    </row>
    <row r="741" spans="1:11" s="23" customFormat="1" x14ac:dyDescent="0.3">
      <c r="A741" s="487"/>
      <c r="B741" s="574"/>
      <c r="C741" s="487"/>
      <c r="D741" s="487"/>
      <c r="E741" s="575"/>
      <c r="F741" s="576"/>
      <c r="G741" s="576"/>
      <c r="H741" s="576"/>
      <c r="I741" s="576"/>
      <c r="J741" s="576"/>
      <c r="K741" s="577"/>
    </row>
    <row r="742" spans="1:11" s="23" customFormat="1" x14ac:dyDescent="0.3">
      <c r="A742" s="487"/>
      <c r="B742" s="574"/>
      <c r="C742" s="487"/>
      <c r="D742" s="487"/>
      <c r="E742" s="575"/>
      <c r="F742" s="576"/>
      <c r="G742" s="576"/>
      <c r="H742" s="576"/>
      <c r="I742" s="576"/>
      <c r="J742" s="576"/>
      <c r="K742" s="577"/>
    </row>
    <row r="743" spans="1:11" s="23" customFormat="1" x14ac:dyDescent="0.3">
      <c r="A743" s="487"/>
      <c r="B743" s="574"/>
      <c r="C743" s="487"/>
      <c r="D743" s="487"/>
      <c r="E743" s="575"/>
      <c r="F743" s="576"/>
      <c r="G743" s="576"/>
      <c r="H743" s="576"/>
      <c r="I743" s="576"/>
      <c r="J743" s="576"/>
      <c r="K743" s="577"/>
    </row>
    <row r="744" spans="1:11" s="23" customFormat="1" x14ac:dyDescent="0.3">
      <c r="A744" s="487"/>
      <c r="B744" s="574"/>
      <c r="C744" s="487"/>
      <c r="D744" s="487"/>
      <c r="E744" s="575"/>
      <c r="F744" s="576"/>
      <c r="G744" s="576"/>
      <c r="H744" s="576"/>
      <c r="I744" s="576"/>
      <c r="J744" s="576"/>
      <c r="K744" s="577"/>
    </row>
    <row r="745" spans="1:11" s="23" customFormat="1" x14ac:dyDescent="0.3">
      <c r="A745" s="487"/>
      <c r="B745" s="574"/>
      <c r="C745" s="487"/>
      <c r="D745" s="487"/>
      <c r="E745" s="575"/>
      <c r="F745" s="576"/>
      <c r="G745" s="576"/>
      <c r="H745" s="576"/>
      <c r="I745" s="576"/>
      <c r="J745" s="576"/>
      <c r="K745" s="577"/>
    </row>
    <row r="746" spans="1:11" s="23" customFormat="1" x14ac:dyDescent="0.3">
      <c r="A746" s="487"/>
      <c r="B746" s="574"/>
      <c r="C746" s="487"/>
      <c r="D746" s="487"/>
      <c r="E746" s="575"/>
      <c r="F746" s="576"/>
      <c r="G746" s="576"/>
      <c r="H746" s="576"/>
      <c r="I746" s="576"/>
      <c r="J746" s="576"/>
      <c r="K746" s="577"/>
    </row>
    <row r="747" spans="1:11" s="23" customFormat="1" x14ac:dyDescent="0.3">
      <c r="A747" s="487"/>
      <c r="B747" s="574"/>
      <c r="C747" s="487"/>
      <c r="D747" s="487"/>
      <c r="E747" s="575"/>
      <c r="F747" s="576"/>
      <c r="G747" s="576"/>
      <c r="H747" s="576"/>
      <c r="I747" s="576"/>
      <c r="J747" s="576"/>
      <c r="K747" s="577"/>
    </row>
    <row r="748" spans="1:11" s="23" customFormat="1" x14ac:dyDescent="0.3">
      <c r="A748" s="487"/>
      <c r="B748" s="574"/>
      <c r="C748" s="487"/>
      <c r="D748" s="487"/>
      <c r="E748" s="575"/>
      <c r="F748" s="576"/>
      <c r="G748" s="576"/>
      <c r="H748" s="576"/>
      <c r="I748" s="576"/>
      <c r="J748" s="576"/>
      <c r="K748" s="577"/>
    </row>
    <row r="749" spans="1:11" s="23" customFormat="1" x14ac:dyDescent="0.3">
      <c r="A749" s="487"/>
      <c r="B749" s="574"/>
      <c r="C749" s="487"/>
      <c r="D749" s="487"/>
      <c r="E749" s="575"/>
      <c r="F749" s="576"/>
      <c r="G749" s="576"/>
      <c r="H749" s="576"/>
      <c r="I749" s="576"/>
      <c r="J749" s="576"/>
      <c r="K749" s="577"/>
    </row>
    <row r="750" spans="1:11" s="23" customFormat="1" x14ac:dyDescent="0.3">
      <c r="A750" s="487"/>
      <c r="B750" s="574"/>
      <c r="C750" s="487"/>
      <c r="D750" s="487"/>
      <c r="E750" s="575"/>
      <c r="F750" s="576"/>
      <c r="G750" s="576"/>
      <c r="H750" s="576"/>
      <c r="I750" s="576"/>
      <c r="J750" s="576"/>
      <c r="K750" s="577"/>
    </row>
    <row r="751" spans="1:11" s="23" customFormat="1" x14ac:dyDescent="0.3">
      <c r="A751" s="487"/>
      <c r="B751" s="574"/>
      <c r="C751" s="487"/>
      <c r="D751" s="487"/>
      <c r="E751" s="575"/>
      <c r="F751" s="576"/>
      <c r="G751" s="576"/>
      <c r="H751" s="576"/>
      <c r="I751" s="576"/>
      <c r="J751" s="576"/>
      <c r="K751" s="577"/>
    </row>
    <row r="752" spans="1:11" s="23" customFormat="1" x14ac:dyDescent="0.3">
      <c r="A752" s="487"/>
      <c r="B752" s="574"/>
      <c r="C752" s="487"/>
      <c r="D752" s="487"/>
      <c r="E752" s="575"/>
      <c r="F752" s="576"/>
      <c r="G752" s="576"/>
      <c r="H752" s="576"/>
      <c r="I752" s="576"/>
      <c r="J752" s="576"/>
      <c r="K752" s="577"/>
    </row>
    <row r="753" spans="1:11" s="23" customFormat="1" x14ac:dyDescent="0.3">
      <c r="A753" s="487"/>
      <c r="B753" s="574"/>
      <c r="C753" s="487"/>
      <c r="D753" s="487"/>
      <c r="E753" s="575"/>
      <c r="F753" s="576"/>
      <c r="G753" s="576"/>
      <c r="H753" s="576"/>
      <c r="I753" s="576"/>
      <c r="J753" s="576"/>
      <c r="K753" s="577"/>
    </row>
    <row r="754" spans="1:11" s="23" customFormat="1" x14ac:dyDescent="0.3">
      <c r="A754" s="487"/>
      <c r="B754" s="574"/>
      <c r="C754" s="487"/>
      <c r="D754" s="487"/>
      <c r="E754" s="575"/>
      <c r="F754" s="576"/>
      <c r="G754" s="576"/>
      <c r="H754" s="576"/>
      <c r="I754" s="576"/>
      <c r="J754" s="576"/>
      <c r="K754" s="577"/>
    </row>
    <row r="755" spans="1:11" s="23" customFormat="1" x14ac:dyDescent="0.3">
      <c r="A755" s="487"/>
      <c r="B755" s="574"/>
      <c r="C755" s="487"/>
      <c r="D755" s="487"/>
      <c r="E755" s="575"/>
      <c r="F755" s="576"/>
      <c r="G755" s="576"/>
      <c r="H755" s="576"/>
      <c r="I755" s="576"/>
      <c r="J755" s="576"/>
      <c r="K755" s="577"/>
    </row>
    <row r="756" spans="1:11" s="23" customFormat="1" x14ac:dyDescent="0.3">
      <c r="A756" s="487"/>
      <c r="B756" s="574"/>
      <c r="C756" s="487"/>
      <c r="D756" s="487"/>
      <c r="E756" s="575"/>
      <c r="F756" s="576"/>
      <c r="G756" s="576"/>
      <c r="H756" s="576"/>
      <c r="I756" s="576"/>
      <c r="J756" s="576"/>
      <c r="K756" s="577"/>
    </row>
    <row r="757" spans="1:11" s="23" customFormat="1" x14ac:dyDescent="0.3">
      <c r="A757" s="487"/>
      <c r="B757" s="574"/>
      <c r="C757" s="487"/>
      <c r="D757" s="487"/>
      <c r="E757" s="575"/>
      <c r="F757" s="576"/>
      <c r="G757" s="576"/>
      <c r="H757" s="576"/>
      <c r="I757" s="576"/>
      <c r="J757" s="576"/>
      <c r="K757" s="577"/>
    </row>
    <row r="758" spans="1:11" s="23" customFormat="1" x14ac:dyDescent="0.3">
      <c r="A758" s="487"/>
      <c r="B758" s="574"/>
      <c r="C758" s="487"/>
      <c r="D758" s="487"/>
      <c r="E758" s="575"/>
      <c r="F758" s="576"/>
      <c r="G758" s="576"/>
      <c r="H758" s="576"/>
      <c r="I758" s="576"/>
      <c r="J758" s="576"/>
      <c r="K758" s="577"/>
    </row>
    <row r="759" spans="1:11" s="23" customFormat="1" x14ac:dyDescent="0.3">
      <c r="A759" s="487"/>
      <c r="B759" s="574"/>
      <c r="C759" s="487"/>
      <c r="D759" s="487"/>
      <c r="E759" s="575"/>
      <c r="F759" s="576"/>
      <c r="G759" s="576"/>
      <c r="H759" s="576"/>
      <c r="I759" s="576"/>
      <c r="J759" s="576"/>
      <c r="K759" s="577"/>
    </row>
    <row r="760" spans="1:11" s="23" customFormat="1" x14ac:dyDescent="0.3">
      <c r="A760" s="487"/>
      <c r="B760" s="574"/>
      <c r="C760" s="487"/>
      <c r="D760" s="487"/>
      <c r="E760" s="575"/>
      <c r="F760" s="576"/>
      <c r="G760" s="576"/>
      <c r="H760" s="576"/>
      <c r="I760" s="576"/>
      <c r="J760" s="576"/>
      <c r="K760" s="577"/>
    </row>
    <row r="761" spans="1:11" s="23" customFormat="1" x14ac:dyDescent="0.3">
      <c r="A761" s="487"/>
      <c r="B761" s="574"/>
      <c r="C761" s="487"/>
      <c r="D761" s="487"/>
      <c r="E761" s="575"/>
      <c r="F761" s="576"/>
      <c r="G761" s="576"/>
      <c r="H761" s="576"/>
      <c r="I761" s="576"/>
      <c r="J761" s="576"/>
      <c r="K761" s="577"/>
    </row>
    <row r="762" spans="1:11" s="23" customFormat="1" x14ac:dyDescent="0.3">
      <c r="A762" s="487"/>
      <c r="B762" s="574"/>
      <c r="C762" s="487"/>
      <c r="D762" s="487"/>
      <c r="E762" s="575"/>
      <c r="F762" s="576"/>
      <c r="G762" s="576"/>
      <c r="H762" s="576"/>
      <c r="I762" s="576"/>
      <c r="J762" s="576"/>
      <c r="K762" s="577"/>
    </row>
    <row r="763" spans="1:11" s="23" customFormat="1" x14ac:dyDescent="0.3">
      <c r="A763" s="487"/>
      <c r="B763" s="574"/>
      <c r="C763" s="487"/>
      <c r="D763" s="487"/>
      <c r="E763" s="575"/>
      <c r="F763" s="576"/>
      <c r="G763" s="576"/>
      <c r="H763" s="576"/>
      <c r="I763" s="576"/>
      <c r="J763" s="576"/>
      <c r="K763" s="577"/>
    </row>
    <row r="764" spans="1:11" s="23" customFormat="1" x14ac:dyDescent="0.3">
      <c r="A764" s="487"/>
      <c r="B764" s="574"/>
      <c r="C764" s="487"/>
      <c r="D764" s="487"/>
      <c r="E764" s="575"/>
      <c r="F764" s="576"/>
      <c r="G764" s="576"/>
      <c r="H764" s="576"/>
      <c r="I764" s="576"/>
      <c r="J764" s="576"/>
      <c r="K764" s="577"/>
    </row>
    <row r="765" spans="1:11" s="23" customFormat="1" x14ac:dyDescent="0.3">
      <c r="A765" s="487"/>
      <c r="B765" s="574"/>
      <c r="C765" s="487"/>
      <c r="D765" s="487"/>
      <c r="E765" s="575"/>
      <c r="F765" s="576"/>
      <c r="G765" s="576"/>
      <c r="H765" s="576"/>
      <c r="I765" s="576"/>
      <c r="J765" s="576"/>
      <c r="K765" s="577"/>
    </row>
    <row r="766" spans="1:11" s="23" customFormat="1" x14ac:dyDescent="0.3">
      <c r="A766" s="487"/>
      <c r="B766" s="574"/>
      <c r="C766" s="487"/>
      <c r="D766" s="487"/>
      <c r="E766" s="575"/>
      <c r="F766" s="576"/>
      <c r="G766" s="576"/>
      <c r="H766" s="576"/>
      <c r="I766" s="576"/>
      <c r="J766" s="576"/>
      <c r="K766" s="577"/>
    </row>
    <row r="767" spans="1:11" s="23" customFormat="1" x14ac:dyDescent="0.3">
      <c r="A767" s="487"/>
      <c r="B767" s="574"/>
      <c r="C767" s="487"/>
      <c r="D767" s="487"/>
      <c r="E767" s="575"/>
      <c r="F767" s="576"/>
      <c r="G767" s="576"/>
      <c r="H767" s="576"/>
      <c r="I767" s="576"/>
      <c r="J767" s="576"/>
      <c r="K767" s="577"/>
    </row>
    <row r="768" spans="1:11" s="23" customFormat="1" x14ac:dyDescent="0.3">
      <c r="A768" s="487"/>
      <c r="B768" s="574"/>
      <c r="C768" s="487"/>
      <c r="D768" s="487"/>
      <c r="E768" s="575"/>
      <c r="F768" s="576"/>
      <c r="G768" s="576"/>
      <c r="H768" s="576"/>
      <c r="I768" s="576"/>
      <c r="J768" s="576"/>
      <c r="K768" s="577"/>
    </row>
    <row r="769" spans="1:11" s="23" customFormat="1" x14ac:dyDescent="0.3">
      <c r="A769" s="487"/>
      <c r="B769" s="574"/>
      <c r="C769" s="487"/>
      <c r="D769" s="487"/>
      <c r="E769" s="575"/>
      <c r="F769" s="576"/>
      <c r="G769" s="576"/>
      <c r="H769" s="576"/>
      <c r="I769" s="576"/>
      <c r="J769" s="576"/>
      <c r="K769" s="577"/>
    </row>
    <row r="770" spans="1:11" s="23" customFormat="1" x14ac:dyDescent="0.3">
      <c r="A770" s="487"/>
      <c r="B770" s="574"/>
      <c r="C770" s="487"/>
      <c r="D770" s="487"/>
      <c r="E770" s="575"/>
      <c r="F770" s="576"/>
      <c r="G770" s="576"/>
      <c r="H770" s="576"/>
      <c r="I770" s="576"/>
      <c r="J770" s="576"/>
      <c r="K770" s="577"/>
    </row>
    <row r="771" spans="1:11" s="23" customFormat="1" x14ac:dyDescent="0.3">
      <c r="A771" s="487"/>
      <c r="B771" s="574"/>
      <c r="C771" s="487"/>
      <c r="D771" s="487"/>
      <c r="E771" s="575"/>
      <c r="F771" s="576"/>
      <c r="G771" s="576"/>
      <c r="H771" s="576"/>
      <c r="I771" s="576"/>
      <c r="J771" s="576"/>
      <c r="K771" s="577"/>
    </row>
    <row r="772" spans="1:11" s="23" customFormat="1" x14ac:dyDescent="0.3">
      <c r="A772" s="487"/>
      <c r="B772" s="574"/>
      <c r="C772" s="487"/>
      <c r="D772" s="487"/>
      <c r="E772" s="575"/>
      <c r="F772" s="576"/>
      <c r="G772" s="576"/>
      <c r="H772" s="576"/>
      <c r="I772" s="576"/>
      <c r="J772" s="576"/>
      <c r="K772" s="577"/>
    </row>
    <row r="773" spans="1:11" s="23" customFormat="1" x14ac:dyDescent="0.3">
      <c r="A773" s="487"/>
      <c r="B773" s="574"/>
      <c r="C773" s="487"/>
      <c r="D773" s="487"/>
      <c r="E773" s="575"/>
      <c r="F773" s="576"/>
      <c r="G773" s="576"/>
      <c r="H773" s="576"/>
      <c r="I773" s="576"/>
      <c r="J773" s="576"/>
      <c r="K773" s="577"/>
    </row>
    <row r="774" spans="1:11" s="23" customFormat="1" x14ac:dyDescent="0.3">
      <c r="A774" s="487"/>
      <c r="B774" s="574"/>
      <c r="C774" s="487"/>
      <c r="D774" s="487"/>
      <c r="E774" s="575"/>
      <c r="F774" s="576"/>
      <c r="G774" s="576"/>
      <c r="H774" s="576"/>
      <c r="I774" s="576"/>
      <c r="J774" s="576"/>
      <c r="K774" s="577"/>
    </row>
    <row r="775" spans="1:11" s="23" customFormat="1" x14ac:dyDescent="0.3">
      <c r="A775" s="487"/>
      <c r="B775" s="574"/>
      <c r="C775" s="487"/>
      <c r="D775" s="487"/>
      <c r="E775" s="575"/>
      <c r="F775" s="576"/>
      <c r="G775" s="576"/>
      <c r="H775" s="576"/>
      <c r="I775" s="576"/>
      <c r="J775" s="576"/>
      <c r="K775" s="577"/>
    </row>
    <row r="776" spans="1:11" s="23" customFormat="1" x14ac:dyDescent="0.3">
      <c r="A776" s="487"/>
      <c r="B776" s="574"/>
      <c r="C776" s="487"/>
      <c r="D776" s="487"/>
      <c r="E776" s="575"/>
      <c r="F776" s="576"/>
      <c r="G776" s="576"/>
      <c r="H776" s="576"/>
      <c r="I776" s="576"/>
      <c r="J776" s="576"/>
      <c r="K776" s="577"/>
    </row>
    <row r="777" spans="1:11" s="23" customFormat="1" x14ac:dyDescent="0.3">
      <c r="A777" s="487"/>
      <c r="B777" s="574"/>
      <c r="C777" s="487"/>
      <c r="D777" s="487"/>
      <c r="E777" s="575"/>
      <c r="F777" s="576"/>
      <c r="G777" s="576"/>
      <c r="H777" s="576"/>
      <c r="I777" s="576"/>
      <c r="J777" s="576"/>
      <c r="K777" s="577"/>
    </row>
    <row r="778" spans="1:11" s="23" customFormat="1" x14ac:dyDescent="0.3">
      <c r="A778" s="487"/>
      <c r="B778" s="574"/>
      <c r="C778" s="487"/>
      <c r="D778" s="487"/>
      <c r="E778" s="575"/>
      <c r="F778" s="576"/>
      <c r="G778" s="576"/>
      <c r="H778" s="576"/>
      <c r="I778" s="576"/>
      <c r="J778" s="576"/>
      <c r="K778" s="577"/>
    </row>
    <row r="779" spans="1:11" s="23" customFormat="1" x14ac:dyDescent="0.3">
      <c r="A779" s="487"/>
      <c r="B779" s="574"/>
      <c r="C779" s="487"/>
      <c r="D779" s="487"/>
      <c r="E779" s="575"/>
      <c r="F779" s="576"/>
      <c r="G779" s="576"/>
      <c r="H779" s="576"/>
      <c r="I779" s="576"/>
      <c r="J779" s="576"/>
      <c r="K779" s="577"/>
    </row>
    <row r="780" spans="1:11" s="23" customFormat="1" x14ac:dyDescent="0.3">
      <c r="A780" s="487"/>
      <c r="B780" s="574"/>
      <c r="C780" s="487"/>
      <c r="D780" s="487"/>
      <c r="E780" s="575"/>
      <c r="F780" s="576"/>
      <c r="G780" s="576"/>
      <c r="H780" s="576"/>
      <c r="I780" s="576"/>
      <c r="J780" s="576"/>
      <c r="K780" s="577"/>
    </row>
    <row r="781" spans="1:11" s="23" customFormat="1" x14ac:dyDescent="0.3">
      <c r="A781" s="487"/>
      <c r="B781" s="574"/>
      <c r="C781" s="487"/>
      <c r="D781" s="487"/>
      <c r="E781" s="575"/>
      <c r="F781" s="576"/>
      <c r="G781" s="576"/>
      <c r="H781" s="576"/>
      <c r="I781" s="576"/>
      <c r="J781" s="576"/>
      <c r="K781" s="577"/>
    </row>
    <row r="782" spans="1:11" s="23" customFormat="1" x14ac:dyDescent="0.3">
      <c r="A782" s="487"/>
      <c r="B782" s="574"/>
      <c r="C782" s="487"/>
      <c r="D782" s="487"/>
      <c r="E782" s="575"/>
      <c r="F782" s="576"/>
      <c r="G782" s="576"/>
      <c r="H782" s="576"/>
      <c r="I782" s="576"/>
      <c r="J782" s="576"/>
      <c r="K782" s="577"/>
    </row>
    <row r="783" spans="1:11" s="23" customFormat="1" x14ac:dyDescent="0.3">
      <c r="A783" s="487"/>
      <c r="B783" s="574"/>
      <c r="C783" s="487"/>
      <c r="D783" s="487"/>
      <c r="E783" s="575"/>
      <c r="F783" s="576"/>
      <c r="G783" s="576"/>
      <c r="H783" s="576"/>
      <c r="I783" s="576"/>
      <c r="J783" s="576"/>
      <c r="K783" s="577"/>
    </row>
    <row r="784" spans="1:11" s="23" customFormat="1" x14ac:dyDescent="0.3">
      <c r="A784" s="487"/>
      <c r="B784" s="574"/>
      <c r="C784" s="487"/>
      <c r="D784" s="487"/>
      <c r="E784" s="575"/>
      <c r="F784" s="576"/>
      <c r="G784" s="576"/>
      <c r="H784" s="576"/>
      <c r="I784" s="576"/>
      <c r="J784" s="576"/>
      <c r="K784" s="577"/>
    </row>
    <row r="785" spans="1:11" s="23" customFormat="1" x14ac:dyDescent="0.3">
      <c r="A785" s="487"/>
      <c r="B785" s="574"/>
      <c r="C785" s="487"/>
      <c r="D785" s="487"/>
      <c r="E785" s="575"/>
      <c r="F785" s="576"/>
      <c r="G785" s="576"/>
      <c r="H785" s="576"/>
      <c r="I785" s="576"/>
      <c r="J785" s="576"/>
      <c r="K785" s="577"/>
    </row>
    <row r="786" spans="1:11" s="23" customFormat="1" x14ac:dyDescent="0.3">
      <c r="A786" s="487"/>
      <c r="B786" s="574"/>
      <c r="C786" s="487"/>
      <c r="D786" s="487"/>
      <c r="E786" s="575"/>
      <c r="F786" s="576"/>
      <c r="G786" s="576"/>
      <c r="H786" s="576"/>
      <c r="I786" s="576"/>
      <c r="J786" s="576"/>
      <c r="K786" s="577"/>
    </row>
    <row r="787" spans="1:11" s="23" customFormat="1" x14ac:dyDescent="0.3">
      <c r="A787" s="487"/>
      <c r="B787" s="574"/>
      <c r="C787" s="487"/>
      <c r="D787" s="487"/>
      <c r="E787" s="575"/>
      <c r="F787" s="576"/>
      <c r="G787" s="576"/>
      <c r="H787" s="576"/>
      <c r="I787" s="576"/>
      <c r="J787" s="576"/>
      <c r="K787" s="577"/>
    </row>
    <row r="788" spans="1:11" s="23" customFormat="1" x14ac:dyDescent="0.3">
      <c r="A788" s="487"/>
      <c r="B788" s="574"/>
      <c r="C788" s="487"/>
      <c r="D788" s="487"/>
      <c r="E788" s="575"/>
      <c r="F788" s="576"/>
      <c r="G788" s="576"/>
      <c r="H788" s="576"/>
      <c r="I788" s="576"/>
      <c r="J788" s="576"/>
      <c r="K788" s="577"/>
    </row>
    <row r="789" spans="1:11" s="23" customFormat="1" x14ac:dyDescent="0.3">
      <c r="A789" s="487"/>
      <c r="B789" s="574"/>
      <c r="C789" s="487"/>
      <c r="D789" s="487"/>
      <c r="E789" s="575"/>
      <c r="F789" s="576"/>
      <c r="G789" s="576"/>
      <c r="H789" s="576"/>
      <c r="I789" s="576"/>
      <c r="J789" s="576"/>
      <c r="K789" s="577"/>
    </row>
    <row r="790" spans="1:11" s="23" customFormat="1" x14ac:dyDescent="0.3">
      <c r="A790" s="487"/>
      <c r="B790" s="574"/>
      <c r="C790" s="487"/>
      <c r="D790" s="487"/>
      <c r="E790" s="575"/>
      <c r="F790" s="576"/>
      <c r="G790" s="576"/>
      <c r="H790" s="576"/>
      <c r="I790" s="576"/>
      <c r="J790" s="576"/>
      <c r="K790" s="577"/>
    </row>
    <row r="791" spans="1:11" s="23" customFormat="1" x14ac:dyDescent="0.3">
      <c r="A791" s="487"/>
      <c r="B791" s="574"/>
      <c r="C791" s="487"/>
      <c r="D791" s="487"/>
      <c r="E791" s="575"/>
      <c r="F791" s="576"/>
      <c r="G791" s="576"/>
      <c r="H791" s="576"/>
      <c r="I791" s="576"/>
      <c r="J791" s="576"/>
      <c r="K791" s="577"/>
    </row>
    <row r="792" spans="1:11" s="23" customFormat="1" x14ac:dyDescent="0.3">
      <c r="A792" s="487"/>
      <c r="B792" s="574"/>
      <c r="C792" s="487"/>
      <c r="D792" s="487"/>
      <c r="E792" s="575"/>
      <c r="F792" s="576"/>
      <c r="G792" s="576"/>
      <c r="H792" s="576"/>
      <c r="I792" s="576"/>
      <c r="J792" s="576"/>
      <c r="K792" s="577"/>
    </row>
    <row r="793" spans="1:11" s="23" customFormat="1" x14ac:dyDescent="0.3">
      <c r="A793" s="487"/>
      <c r="B793" s="574"/>
      <c r="C793" s="487"/>
      <c r="D793" s="487"/>
      <c r="E793" s="575"/>
      <c r="F793" s="576"/>
      <c r="G793" s="576"/>
      <c r="H793" s="576"/>
      <c r="I793" s="576"/>
      <c r="J793" s="576"/>
      <c r="K793" s="577"/>
    </row>
    <row r="794" spans="1:11" s="23" customFormat="1" x14ac:dyDescent="0.3">
      <c r="A794" s="487"/>
      <c r="B794" s="574"/>
      <c r="C794" s="487"/>
      <c r="D794" s="487"/>
      <c r="E794" s="575"/>
      <c r="F794" s="576"/>
      <c r="G794" s="576"/>
      <c r="H794" s="576"/>
      <c r="I794" s="576"/>
      <c r="J794" s="576"/>
      <c r="K794" s="577"/>
    </row>
    <row r="795" spans="1:11" s="23" customFormat="1" x14ac:dyDescent="0.3">
      <c r="A795" s="487"/>
      <c r="B795" s="574"/>
      <c r="C795" s="487"/>
      <c r="D795" s="487"/>
      <c r="E795" s="575"/>
      <c r="F795" s="576"/>
      <c r="G795" s="576"/>
      <c r="H795" s="576"/>
      <c r="I795" s="576"/>
      <c r="J795" s="576"/>
      <c r="K795" s="577"/>
    </row>
    <row r="796" spans="1:11" s="23" customFormat="1" x14ac:dyDescent="0.3">
      <c r="A796" s="487"/>
      <c r="B796" s="574"/>
      <c r="C796" s="487"/>
      <c r="D796" s="487"/>
      <c r="E796" s="575"/>
      <c r="F796" s="576"/>
      <c r="G796" s="576"/>
      <c r="H796" s="576"/>
      <c r="I796" s="576"/>
      <c r="J796" s="576"/>
      <c r="K796" s="577"/>
    </row>
    <row r="797" spans="1:11" s="23" customFormat="1" x14ac:dyDescent="0.3">
      <c r="A797" s="487"/>
      <c r="B797" s="574"/>
      <c r="C797" s="487"/>
      <c r="D797" s="487"/>
      <c r="E797" s="575"/>
      <c r="F797" s="576"/>
      <c r="G797" s="576"/>
      <c r="H797" s="576"/>
      <c r="I797" s="576"/>
      <c r="J797" s="576"/>
      <c r="K797" s="577"/>
    </row>
    <row r="798" spans="1:11" s="23" customFormat="1" x14ac:dyDescent="0.3">
      <c r="A798" s="487"/>
      <c r="B798" s="574"/>
      <c r="C798" s="487"/>
      <c r="D798" s="487"/>
      <c r="E798" s="575"/>
      <c r="F798" s="576"/>
      <c r="G798" s="576"/>
      <c r="H798" s="576"/>
      <c r="I798" s="576"/>
      <c r="J798" s="576"/>
      <c r="K798" s="577"/>
    </row>
    <row r="799" spans="1:11" s="23" customFormat="1" x14ac:dyDescent="0.3">
      <c r="A799" s="487"/>
      <c r="B799" s="574"/>
      <c r="C799" s="487"/>
      <c r="D799" s="487"/>
      <c r="E799" s="575"/>
      <c r="F799" s="576"/>
      <c r="G799" s="576"/>
      <c r="H799" s="576"/>
      <c r="I799" s="576"/>
      <c r="J799" s="576"/>
      <c r="K799" s="577"/>
    </row>
    <row r="800" spans="1:11" s="23" customFormat="1" x14ac:dyDescent="0.3">
      <c r="A800" s="487"/>
      <c r="B800" s="574"/>
      <c r="C800" s="487"/>
      <c r="D800" s="487"/>
      <c r="E800" s="575"/>
      <c r="F800" s="576"/>
      <c r="G800" s="576"/>
      <c r="H800" s="576"/>
      <c r="I800" s="576"/>
      <c r="J800" s="576"/>
      <c r="K800" s="577"/>
    </row>
    <row r="801" spans="1:11" s="23" customFormat="1" x14ac:dyDescent="0.3">
      <c r="A801" s="487"/>
      <c r="B801" s="574"/>
      <c r="C801" s="487"/>
      <c r="D801" s="487"/>
      <c r="E801" s="575"/>
      <c r="F801" s="576"/>
      <c r="G801" s="576"/>
      <c r="H801" s="576"/>
      <c r="I801" s="576"/>
      <c r="J801" s="576"/>
      <c r="K801" s="577"/>
    </row>
    <row r="802" spans="1:11" s="23" customFormat="1" x14ac:dyDescent="0.3">
      <c r="A802" s="487"/>
      <c r="B802" s="574"/>
      <c r="C802" s="487"/>
      <c r="D802" s="487"/>
      <c r="E802" s="575"/>
      <c r="F802" s="576"/>
      <c r="G802" s="576"/>
      <c r="H802" s="576"/>
      <c r="I802" s="576"/>
      <c r="J802" s="576"/>
      <c r="K802" s="577"/>
    </row>
    <row r="803" spans="1:11" s="23" customFormat="1" x14ac:dyDescent="0.3">
      <c r="A803" s="487"/>
      <c r="B803" s="574"/>
      <c r="C803" s="487"/>
      <c r="D803" s="487"/>
      <c r="E803" s="575"/>
      <c r="F803" s="576"/>
      <c r="G803" s="576"/>
      <c r="H803" s="576"/>
      <c r="I803" s="576"/>
      <c r="J803" s="576"/>
      <c r="K803" s="577"/>
    </row>
    <row r="804" spans="1:11" s="23" customFormat="1" x14ac:dyDescent="0.3">
      <c r="A804" s="487"/>
      <c r="B804" s="574"/>
      <c r="C804" s="487"/>
      <c r="D804" s="487"/>
      <c r="E804" s="575"/>
      <c r="F804" s="576"/>
      <c r="G804" s="576"/>
      <c r="H804" s="576"/>
      <c r="I804" s="576"/>
      <c r="J804" s="576"/>
      <c r="K804" s="577"/>
    </row>
    <row r="805" spans="1:11" s="23" customFormat="1" x14ac:dyDescent="0.3">
      <c r="A805" s="487"/>
      <c r="B805" s="574"/>
      <c r="C805" s="487"/>
      <c r="D805" s="487"/>
      <c r="E805" s="575"/>
      <c r="F805" s="576"/>
      <c r="G805" s="576"/>
      <c r="H805" s="576"/>
      <c r="I805" s="576"/>
      <c r="J805" s="576"/>
      <c r="K805" s="577"/>
    </row>
    <row r="806" spans="1:11" s="23" customFormat="1" x14ac:dyDescent="0.3">
      <c r="A806" s="487"/>
      <c r="B806" s="574"/>
      <c r="C806" s="487"/>
      <c r="D806" s="487"/>
      <c r="E806" s="575"/>
      <c r="F806" s="576"/>
      <c r="G806" s="576"/>
      <c r="H806" s="576"/>
      <c r="I806" s="576"/>
      <c r="J806" s="576"/>
      <c r="K806" s="577"/>
    </row>
    <row r="807" spans="1:11" s="23" customFormat="1" x14ac:dyDescent="0.3">
      <c r="A807" s="487"/>
      <c r="B807" s="574"/>
      <c r="C807" s="487"/>
      <c r="D807" s="487"/>
      <c r="E807" s="575"/>
      <c r="F807" s="576"/>
      <c r="G807" s="576"/>
      <c r="H807" s="576"/>
      <c r="I807" s="576"/>
      <c r="J807" s="576"/>
      <c r="K807" s="577"/>
    </row>
  </sheetData>
  <sheetProtection algorithmName="SHA-512" hashValue="nKjc9kUFiLPEUSvEmgYJUQ3p+oMoVj8zrcct6JK/yeeGdsuVLV296r6rmnGhosie0rHI968NrJO3xQxkn7TJ7w==" saltValue="JGVvhpNAeXAdheKRcWQnyg==" spinCount="100000" sheet="1" objects="1" scenarios="1"/>
  <mergeCells count="24">
    <mergeCell ref="A516:E516"/>
    <mergeCell ref="A16:A17"/>
    <mergeCell ref="B16:B17"/>
    <mergeCell ref="C16:C17"/>
    <mergeCell ref="D16:D17"/>
    <mergeCell ref="E16:E17"/>
    <mergeCell ref="F16:F17"/>
    <mergeCell ref="F7:K7"/>
    <mergeCell ref="A8:E8"/>
    <mergeCell ref="A9:E9"/>
    <mergeCell ref="A11:F11"/>
    <mergeCell ref="A12:F12"/>
    <mergeCell ref="A13:F13"/>
    <mergeCell ref="G16:G17"/>
    <mergeCell ref="H16:H17"/>
    <mergeCell ref="I16:I17"/>
    <mergeCell ref="J16:J17"/>
    <mergeCell ref="K16:K17"/>
    <mergeCell ref="F6:K6"/>
    <mergeCell ref="A1:K1"/>
    <mergeCell ref="A2:K2"/>
    <mergeCell ref="A3:K3"/>
    <mergeCell ref="A4:K4"/>
    <mergeCell ref="A5:K5"/>
  </mergeCells>
  <pageMargins left="0.47244094488188981" right="0.11811023622047245" top="0.55118110236220474" bottom="0.43307086614173229" header="0" footer="0"/>
  <pageSetup paperSize="9" scale="65" orientation="portrait" verticalDpi="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41</vt:i4>
      </vt:variant>
    </vt:vector>
  </HeadingPairs>
  <TitlesOfParts>
    <vt:vector size="49" baseType="lpstr">
      <vt:lpstr>PPNE1</vt:lpstr>
      <vt:lpstr>PPNE2</vt:lpstr>
      <vt:lpstr>PPNE2.1</vt:lpstr>
      <vt:lpstr>PPNE3</vt:lpstr>
      <vt:lpstr>PPNE4</vt:lpstr>
      <vt:lpstr>Insumos</vt:lpstr>
      <vt:lpstr>PPNE5</vt:lpstr>
      <vt:lpstr>Hoja2</vt:lpstr>
      <vt:lpstr>Insumos</vt:lpstr>
      <vt:lpstr>lsAcabadosTextiles</vt:lpstr>
      <vt:lpstr>lsAireAcondicionado</vt:lpstr>
      <vt:lpstr>lsAlimentosyBebidas</vt:lpstr>
      <vt:lpstr>lsArticulosdePlastico</vt:lpstr>
      <vt:lpstr>lsElectrodomesticos</vt:lpstr>
      <vt:lpstr>lsEquiposComputos</vt:lpstr>
      <vt:lpstr>lsEquiposMedicos</vt:lpstr>
      <vt:lpstr>lsEquiposSeguridad</vt:lpstr>
      <vt:lpstr>lsEquiposTransporte</vt:lpstr>
      <vt:lpstr>lsEventosGenerales</vt:lpstr>
      <vt:lpstr>lsGasoil</vt:lpstr>
      <vt:lpstr>lsHerramientasMenores</vt:lpstr>
      <vt:lpstr>lsImpresionyEncuadernacion</vt:lpstr>
      <vt:lpstr>lsLlantasyNeumaticos</vt:lpstr>
      <vt:lpstr>lsMantenimiento</vt:lpstr>
      <vt:lpstr>lsMaterialesdeLimpieza</vt:lpstr>
      <vt:lpstr>lsMueblesdeAlojamiento</vt:lpstr>
      <vt:lpstr>lsMueblesdeOficina</vt:lpstr>
      <vt:lpstr>lsObrasMenoresEdificaciones</vt:lpstr>
      <vt:lpstr>lsOtrosEquipos</vt:lpstr>
      <vt:lpstr>lsPeaje</vt:lpstr>
      <vt:lpstr>lsPinturas</vt:lpstr>
      <vt:lpstr>lsProductosArtesGraficas</vt:lpstr>
      <vt:lpstr>lsProductosdeCemento</vt:lpstr>
      <vt:lpstr>lsProductosdeLoza</vt:lpstr>
      <vt:lpstr>lsProductosdePapel</vt:lpstr>
      <vt:lpstr>lsProductosdeVidrio</vt:lpstr>
      <vt:lpstr>lsProductosElectricos</vt:lpstr>
      <vt:lpstr>lsProductosMedicinalesH</vt:lpstr>
      <vt:lpstr>lsProductosMetalicos</vt:lpstr>
      <vt:lpstr>lsProductosQuimicos</vt:lpstr>
      <vt:lpstr>lsPublicidadyPropaganda</vt:lpstr>
      <vt:lpstr>lsServiciosTecnicosProfesionales</vt:lpstr>
      <vt:lpstr>lsTelecomunicaciones</vt:lpstr>
      <vt:lpstr>lsUtilesdeCocina</vt:lpstr>
      <vt:lpstr>lsUtilesdeOficina</vt:lpstr>
      <vt:lpstr>lsUtilesMenoresMQ</vt:lpstr>
      <vt:lpstr>lsViaticosDP</vt:lpstr>
      <vt:lpstr>PPNE4!Títulos_a_imprimir</vt:lpstr>
      <vt:lpstr>PPNE5!Títulos_a_imprimir</vt:lpstr>
    </vt:vector>
  </TitlesOfParts>
  <Company>sespas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Ilka Gonzalez</dc:creator>
  <cp:lastModifiedBy>Victor Martinez</cp:lastModifiedBy>
  <cp:lastPrinted>2015-09-08T20:00:53Z</cp:lastPrinted>
  <dcterms:created xsi:type="dcterms:W3CDTF">2007-07-31T17:41:49Z</dcterms:created>
  <dcterms:modified xsi:type="dcterms:W3CDTF">2021-01-31T11:17:00Z</dcterms:modified>
</cp:coreProperties>
</file>